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drawings/drawing7.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4.xml" ContentType="application/vnd.openxmlformats-officedocument.spreadsheetml.comments+xml"/>
  <Override PartName="/xl/drawings/drawing8.xml" ContentType="application/vnd.openxmlformats-officedocument.drawing+xml"/>
  <Override PartName="/xl/tables/table15.xml" ContentType="application/vnd.openxmlformats-officedocument.spreadsheetml.table+xml"/>
  <Override PartName="/xl/comments5.xml" ContentType="application/vnd.openxmlformats-officedocument.spreadsheetml.comments+xml"/>
  <Override PartName="/xl/drawings/drawing9.xml" ContentType="application/vnd.openxmlformats-officedocument.drawing+xml"/>
  <Override PartName="/xl/tables/table16.xml" ContentType="application/vnd.openxmlformats-officedocument.spreadsheetml.table+xml"/>
  <Override PartName="/xl/drawings/drawing10.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comments6.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1.xml" ContentType="application/vnd.openxmlformats-officedocument.drawing+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drawings/drawing12.xml" ContentType="application/vnd.openxmlformats-officedocument.drawing+xml"/>
  <Override PartName="/xl/drawings/drawing1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slicers/slicer2.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tables/table19.xml" ContentType="application/vnd.openxmlformats-officedocument.spreadsheetml.table+xml"/>
  <Override PartName="/xl/comments7.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tables/table20.xml" ContentType="application/vnd.openxmlformats-officedocument.spreadsheetml.table+xml"/>
  <Override PartName="/xl/drawings/drawing18.xml" ContentType="application/vnd.openxmlformats-officedocument.drawing+xml"/>
  <Override PartName="/xl/comments8.xml" ContentType="application/vnd.openxmlformats-officedocument.spreadsheetml.comments+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G:\.shortcut-targets-by-id\0ByO83YtU4VYMSDRSbm12QWN3TXc\01_TRABAJO EN EQUIPO\PROYECTOS EN EJECUCION\TS\220525_TS_HUELLA_ZBE_FEMP\Desarrollo\F.1. Herramienta\"/>
    </mc:Choice>
  </mc:AlternateContent>
  <xr:revisionPtr revIDLastSave="0" documentId="13_ncr:1_{D477102E-C7AC-4F8A-8824-491A9ECE3162}" xr6:coauthVersionLast="47" xr6:coauthVersionMax="47" xr10:uidLastSave="{00000000-0000-0000-0000-000000000000}"/>
  <bookViews>
    <workbookView xWindow="-7770" yWindow="-16320" windowWidth="29040" windowHeight="15720" firstSheet="11" activeTab="13" xr2:uid="{A8FA5BD7-C273-415E-94AE-0C95A28BAABF}"/>
  </bookViews>
  <sheets>
    <sheet name="." sheetId="20" r:id="rId1"/>
    <sheet name="Índice" sheetId="33" r:id="rId2"/>
    <sheet name="Indicaciones" sheetId="26" r:id="rId3"/>
    <sheet name="Datos Generales" sheetId="1" r:id="rId4"/>
    <sheet name="Escenario Base" sheetId="29" r:id="rId5"/>
    <sheet name="Datos TRANSP." sheetId="11" r:id="rId6"/>
    <sheet name="Datos EQUIP. (desag.)" sheetId="16" r:id="rId7"/>
    <sheet name="Datos EQUIP. (agreg.)" sheetId="14" r:id="rId8"/>
    <sheet name="EQUIP. Viviendas. (certif.)" sheetId="34" r:id="rId9"/>
    <sheet name="Datos EQUIP. EERR" sheetId="28" r:id="rId10"/>
    <sheet name="Tablas Resultados TRANSP." sheetId="31" r:id="rId11"/>
    <sheet name="Tablas Resultados EQUIP." sheetId="3" r:id="rId12"/>
    <sheet name="Gráficas TRANSP." sheetId="32" r:id="rId13"/>
    <sheet name="Gráficas EQUIP." sheetId="30" r:id="rId14"/>
    <sheet name="Estimaciones - TRANSP." sheetId="24" r:id="rId15"/>
    <sheet name="Estimaciones - EQUIP." sheetId="23" r:id="rId16"/>
    <sheet name="Ejemplo Acciones" sheetId="9" r:id="rId17"/>
    <sheet name="FE" sheetId="21" r:id="rId18"/>
    <sheet name="Anexo" sheetId="35" state="hidden" r:id="rId19"/>
    <sheet name="Desplegables" sheetId="4" state="hidden" r:id="rId20"/>
    <sheet name="Desplegables2" sheetId="36" state="hidden" r:id="rId21"/>
  </sheets>
  <definedNames>
    <definedName name="A.">Desplegables!$AC$6</definedName>
    <definedName name="A_Coruña">Desplegables2!$T$3:$T$4</definedName>
    <definedName name="Álava">Desplegables2!$E$3:$E$4</definedName>
    <definedName name="Albacete">Desplegables2!$B$3:$B$5</definedName>
    <definedName name="Alicante">Desplegables2!$C$3:$C$5</definedName>
    <definedName name="Almería">Desplegables2!$D$3:$D$7</definedName>
    <definedName name="Asturias">Desplegables2!$F$3:$F$5</definedName>
    <definedName name="Ávila">Desplegables2!$G$3:$G$5</definedName>
    <definedName name="B.">Desplegables!$AD$6</definedName>
    <definedName name="Badajoz">Desplegables2!$H$3:$H$5</definedName>
    <definedName name="Baleares">Desplegables2!$I$3:$I$4</definedName>
    <definedName name="Barcelona">Desplegables2!$J$3:$J$6</definedName>
    <definedName name="Bizkaia">Desplegables2!$K$3:$K$4</definedName>
    <definedName name="Burgos">Desplegables2!$L$3:$L$4</definedName>
    <definedName name="C.">Desplegables!$AE$6</definedName>
    <definedName name="Cáceres">Desplegables2!$M$3:$M$5</definedName>
    <definedName name="Cádiz">Desplegables2!$N$3:$N$7</definedName>
    <definedName name="Cantabria">Desplegables2!$O$3:$O$5</definedName>
    <definedName name="Castellón">Desplegables2!$P$3:$P$7</definedName>
    <definedName name="certificado">Desplegables!$AA$6:$AA$12</definedName>
    <definedName name="Ceuta">Desplegables2!$Q$3</definedName>
    <definedName name="Ciudad_Real">Desplegables2!$R$3:$R$5</definedName>
    <definedName name="Córdoba">Desplegables2!$S$3:$S$5</definedName>
    <definedName name="Cuenca">Desplegables2!$U$3:$U$5</definedName>
    <definedName name="D.">Desplegables!$AF$6</definedName>
    <definedName name="E.">Desplegables!$AG$6</definedName>
    <definedName name="F.">Desplegables!$AH$6</definedName>
    <definedName name="Gipuzkoa">Desplegables2!$V$3:$V$4</definedName>
    <definedName name="Girona">Desplegables2!$W$3:$W$5</definedName>
    <definedName name="Granada">Desplegables2!$X$3:$X$8</definedName>
    <definedName name="Guadalajara">Desplegables2!$Y$3:$Y$5</definedName>
    <definedName name="Huelva">Desplegables2!$Z$3:$Z$7</definedName>
    <definedName name="Huesca">Desplegables2!$AA$3:$AA$6</definedName>
    <definedName name="Jaén">Desplegables2!$AB$3:$AB$6</definedName>
    <definedName name="La_Rioja">Desplegables2!$AO$3:$AO$5</definedName>
    <definedName name="Las_Palmas">Desplegables2!$AM$3:$AM$6</definedName>
    <definedName name="León">Desplegables2!$AC$3</definedName>
    <definedName name="Lleida">Desplegables2!$AD$3:$AD$5</definedName>
    <definedName name="Lugo">Desplegables2!$AE$3:$AE$4</definedName>
    <definedName name="Madrid">Desplegables2!$AF$3:$AF$6</definedName>
    <definedName name="Málaga">Desplegables2!$AG$3:$AG$6</definedName>
    <definedName name="Melilla">Desplegables2!$AH$3</definedName>
    <definedName name="Murcia">Desplegables2!$AI$3:$AI$5</definedName>
    <definedName name="Navarra">Desplegables2!$AJ$3:$AJ$6</definedName>
    <definedName name="Ourense">Desplegables2!$AK$3:$AK$6</definedName>
    <definedName name="Palencia">Desplegables2!$AL$3:$AL$4</definedName>
    <definedName name="Pontevedra">Desplegables2!$AN$3:$AN$4</definedName>
    <definedName name="Provincias">Desplegables2!$A$3:$A$54</definedName>
    <definedName name="Salamanca">Desplegables2!$AP$3:$AP$4</definedName>
    <definedName name="Santa_Cruz_de_Tenerife">Desplegables2!$AQ$3:$AQ$6</definedName>
    <definedName name="SegmentaciónDeDatos_Alcance___No_modificable">#N/A</definedName>
    <definedName name="SegmentaciónDeDatos_Alcance___No_modificable1">#N/A</definedName>
    <definedName name="SegmentaciónDeDatos_Año____No_modificable">#N/A</definedName>
    <definedName name="SegmentaciónDeDatos_Año____No_modificable1">#N/A</definedName>
    <definedName name="SegmentaciónDeDatos_Año____No_modificable2">#N/A</definedName>
    <definedName name="SegmentaciónDeDatos_Año___Obligatorio">#N/A</definedName>
    <definedName name="SegmentaciónDeDatos_Año__Obligatorio">#N/A</definedName>
    <definedName name="SegmentaciónDeDatos_Año__Obligatorio1">#N/A</definedName>
    <definedName name="SegmentaciónDeDatos_Año__Obligatorio2">#N/A</definedName>
    <definedName name="SegmentaciónDeDatos_Año__Obligatorio3">#N/A</definedName>
    <definedName name="SegmentaciónDeDatos_Año__Obligatorio4">#N/A</definedName>
    <definedName name="SegmentaciónDeDatos_Año__Obligatorio5">#N/A</definedName>
    <definedName name="SegmentaciónDeDatos_Año__Obligatorio6">#N/A</definedName>
    <definedName name="SegmentaciónDeDatos_Certificación_energética__Obligatorio___Lista_desplegable">#N/A</definedName>
    <definedName name="SegmentaciónDeDatos_Combustible__No_modificable">#N/A</definedName>
    <definedName name="SegmentaciónDeDatos_Combustible__Obligatorio">#N/A</definedName>
    <definedName name="SegmentaciónDeDatos_Combustible__Obligatorio1">#N/A</definedName>
    <definedName name="SegmentaciónDeDatos_Combustible__Obligatorio2">#N/A</definedName>
    <definedName name="SegmentaciónDeDatos_Combustible__Obligatorio3">#N/A</definedName>
    <definedName name="SegmentaciónDeDatos_Edificio">#N/A</definedName>
    <definedName name="SegmentaciónDeDatos_Fuente___No_modificable">#N/A</definedName>
    <definedName name="SegmentaciónDeDatos_Fuente___No_modificable1">#N/A</definedName>
    <definedName name="SegmentaciónDeDatos_Nombre_del_equipamiento___No_obligatorio">#N/A</definedName>
    <definedName name="SegmentaciónDeDatos_Nombre_del_equipamiento___No_obligatorio1">#N/A</definedName>
    <definedName name="SegmentaciónDeDatos_Nombre_del_equipamiento___No_Obligatorio2">#N/A</definedName>
    <definedName name="SegmentaciónDeDatos_Nombre_del_equipamiento___Obligatorio">#N/A</definedName>
    <definedName name="SegmentaciónDeDatos_Origen_Fuente____No_modificable">#N/A</definedName>
    <definedName name="SegmentaciónDeDatos_Origen_Fuente____No_modificable1">#N/A</definedName>
    <definedName name="SegmentaciónDeDatos_Origen_Fuente____No_modificable5">#N/A</definedName>
    <definedName name="SegmentaciónDeDatos_Sector___No_modificable">#N/A</definedName>
    <definedName name="SegmentaciónDeDatos_Sector___No_modificable1">#N/A</definedName>
    <definedName name="SegmentaciónDeDatos_Tipología__Obligatorio">#N/A</definedName>
    <definedName name="SegmentaciónDeDatos_Tipología__Obligatorio1">#N/A</definedName>
    <definedName name="SegmentaciónDeDatos_Tipología__Obligatorio2">#N/A</definedName>
    <definedName name="SegmentaciónDeDatos_Tipología__Obligatorio3">#N/A</definedName>
    <definedName name="SegmentaciónDeDatos_Tipología_de_combustible____No_modificable">#N/A</definedName>
    <definedName name="SegmentaciónDeDatos_Tipología_de_combustible____No_modificable1">#N/A</definedName>
    <definedName name="SegmentaciónDeDatos_Tipología_de_combustible___Obligatorio">#N/A</definedName>
    <definedName name="SegmentaciónDeDatos_Tipología_de_combustible__Obligatorio">#N/A</definedName>
    <definedName name="SegmentaciónDeDatos_Tipología_de_combustible__Obligatorio1">#N/A</definedName>
    <definedName name="SegmentaciónDeDatos_Tipología_de_combustible__Obligatorio2">#N/A</definedName>
    <definedName name="SegmentaciónDeDatos_Tipología_de_vehículo__No_modificable">#N/A</definedName>
    <definedName name="SegmentaciónDeDatos_Tipología_del_equipamiento___A_cumplimentar">#N/A</definedName>
    <definedName name="SegmentaciónDeDatos_Vivienda__Obligatorio___Lista_desplegable">#N/A</definedName>
    <definedName name="Segovia">Desplegables2!$AR$3:$AR$4</definedName>
    <definedName name="Sevilla">Desplegables2!$AS$3:$AS$4</definedName>
    <definedName name="Sin_dato">Desplegables!$AI$6:$AI$7</definedName>
    <definedName name="Soria">Desplegables2!$AT$3:$AT$5</definedName>
    <definedName name="Tabla16">'EQUIP. Viviendas. (certif.)'!$B$34:$O$34</definedName>
    <definedName name="Tarragona">Desplegables2!$AU$3:$AU$5</definedName>
    <definedName name="Teruel">Desplegables2!$AV$3:$AV$6</definedName>
    <definedName name="Toledo">Desplegables2!$AW$3:$AW$4</definedName>
    <definedName name="Valencia">Desplegables2!$AX$3:$AX$6</definedName>
    <definedName name="Valladolid">Desplegables2!$AY$3:$AY$4</definedName>
    <definedName name="Zamora">Desplegables2!$AZ$3:$AZ$4</definedName>
    <definedName name="Zaragoza">Desplegables2!$BA$3:$BA$5</definedName>
  </definedNames>
  <calcPr calcId="191029"/>
  <pivotCaches>
    <pivotCache cacheId="0" r:id="rId22"/>
    <pivotCache cacheId="1" r:id="rId23"/>
    <pivotCache cacheId="2" r:id="rId24"/>
    <pivotCache cacheId="3" r:id="rId25"/>
    <pivotCache cacheId="4" r:id="rId26"/>
    <pivotCache cacheId="5" r:id="rId27"/>
    <pivotCache cacheId="6" r:id="rId28"/>
    <pivotCache cacheId="7" r:id="rId29"/>
    <pivotCache cacheId="8" r:id="rId30"/>
    <pivotCache cacheId="9" r:id="rId31"/>
    <pivotCache cacheId="11" r:id="rId32"/>
    <pivotCache cacheId="84" r:id="rId33"/>
    <pivotCache cacheId="89" r:id="rId34"/>
  </pivotCaches>
  <extLst>
    <ext xmlns:x14="http://schemas.microsoft.com/office/spreadsheetml/2009/9/main" uri="{BBE1A952-AA13-448e-AADC-164F8A28A991}">
      <x14:slicerCaches>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4" l="1"/>
  <c r="C27" i="34" s="1"/>
  <c r="F34" i="34"/>
  <c r="K34" i="34" l="1"/>
  <c r="R867" i="35"/>
  <c r="R868" i="35"/>
  <c r="R869" i="35"/>
  <c r="R870" i="35"/>
  <c r="R871" i="35"/>
  <c r="R872" i="35"/>
  <c r="R873" i="35"/>
  <c r="R874" i="35"/>
  <c r="R875" i="35"/>
  <c r="R876" i="35"/>
  <c r="R877" i="35"/>
  <c r="R878" i="35"/>
  <c r="R879" i="35"/>
  <c r="R880" i="35"/>
  <c r="R881" i="35"/>
  <c r="R882" i="35"/>
  <c r="R883" i="35"/>
  <c r="R884" i="35"/>
  <c r="R885" i="35"/>
  <c r="R886" i="35"/>
  <c r="R887" i="35"/>
  <c r="R888" i="35"/>
  <c r="R889" i="35"/>
  <c r="R890" i="35"/>
  <c r="R891" i="35"/>
  <c r="R892" i="35"/>
  <c r="R893" i="35"/>
  <c r="R894" i="35"/>
  <c r="R895" i="35"/>
  <c r="R896" i="35"/>
  <c r="R897" i="35"/>
  <c r="R898" i="35"/>
  <c r="R899" i="35"/>
  <c r="R900" i="35"/>
  <c r="R901" i="35"/>
  <c r="R902" i="35"/>
  <c r="R903" i="35"/>
  <c r="R904" i="35"/>
  <c r="R905" i="35"/>
  <c r="R906" i="35"/>
  <c r="R907" i="35"/>
  <c r="R908" i="35"/>
  <c r="R909" i="35"/>
  <c r="R910" i="35"/>
  <c r="R911" i="35"/>
  <c r="R912" i="35"/>
  <c r="R913" i="35"/>
  <c r="R914" i="35"/>
  <c r="R915" i="35"/>
  <c r="R916" i="35"/>
  <c r="R917" i="35"/>
  <c r="R918" i="35"/>
  <c r="R919" i="35"/>
  <c r="R920" i="35"/>
  <c r="R921" i="35"/>
  <c r="R922" i="35"/>
  <c r="R923" i="35"/>
  <c r="R924" i="35"/>
  <c r="R925" i="35"/>
  <c r="R926" i="35"/>
  <c r="R927" i="35"/>
  <c r="R928" i="35"/>
  <c r="R929" i="35"/>
  <c r="R930" i="35"/>
  <c r="R931" i="35"/>
  <c r="R932" i="35"/>
  <c r="R933" i="35"/>
  <c r="R934" i="35"/>
  <c r="R935" i="35"/>
  <c r="R936" i="35"/>
  <c r="R937" i="35"/>
  <c r="R938" i="35"/>
  <c r="R939" i="35"/>
  <c r="R940" i="35"/>
  <c r="R941" i="35"/>
  <c r="R942" i="35"/>
  <c r="R943" i="35"/>
  <c r="R944" i="35"/>
  <c r="R945" i="35"/>
  <c r="R946" i="35"/>
  <c r="R947" i="35"/>
  <c r="R948" i="35"/>
  <c r="R949" i="35"/>
  <c r="R950" i="35"/>
  <c r="R951" i="35"/>
  <c r="R952" i="35"/>
  <c r="R953" i="35"/>
  <c r="R954" i="35"/>
  <c r="R955" i="35"/>
  <c r="R956" i="35"/>
  <c r="R957" i="35"/>
  <c r="R958" i="35"/>
  <c r="R959" i="35"/>
  <c r="R960" i="35"/>
  <c r="R961" i="35"/>
  <c r="R962" i="35"/>
  <c r="R963" i="35"/>
  <c r="R964" i="35"/>
  <c r="R965" i="35"/>
  <c r="R966" i="35"/>
  <c r="R967" i="35"/>
  <c r="R968" i="35"/>
  <c r="R969" i="35"/>
  <c r="R970" i="35"/>
  <c r="R971" i="35"/>
  <c r="R972" i="35"/>
  <c r="R973" i="35"/>
  <c r="R974" i="35"/>
  <c r="R975" i="35"/>
  <c r="R976" i="35"/>
  <c r="R977" i="35"/>
  <c r="R978" i="35"/>
  <c r="R979" i="35"/>
  <c r="R980" i="35"/>
  <c r="R981" i="35"/>
  <c r="R982" i="35"/>
  <c r="R983" i="35"/>
  <c r="R984" i="35"/>
  <c r="R985" i="35"/>
  <c r="R986" i="35"/>
  <c r="R987" i="35"/>
  <c r="R988" i="35"/>
  <c r="R989" i="35"/>
  <c r="R990" i="35"/>
  <c r="R991" i="35"/>
  <c r="R992" i="35"/>
  <c r="R993" i="35"/>
  <c r="R994" i="35"/>
  <c r="R995" i="35"/>
  <c r="R996" i="35"/>
  <c r="R997" i="35"/>
  <c r="R998" i="35"/>
  <c r="R999" i="35"/>
  <c r="R1000" i="35"/>
  <c r="R1001" i="35"/>
  <c r="R1002" i="35"/>
  <c r="R1003" i="35"/>
  <c r="R1004" i="35"/>
  <c r="R1005" i="35"/>
  <c r="R1006" i="35"/>
  <c r="R1007" i="35"/>
  <c r="R1008" i="35"/>
  <c r="R1009" i="35"/>
  <c r="R1010" i="35"/>
  <c r="R1011" i="35"/>
  <c r="R1012" i="35"/>
  <c r="R1013" i="35"/>
  <c r="R1014" i="35"/>
  <c r="R1015" i="35"/>
  <c r="R1016" i="35"/>
  <c r="R1017" i="35"/>
  <c r="R1018" i="35"/>
  <c r="R1019" i="35"/>
  <c r="R1020" i="35"/>
  <c r="R1021" i="35"/>
  <c r="R1022" i="35"/>
  <c r="R1023" i="35"/>
  <c r="R1024" i="35"/>
  <c r="R1025" i="35"/>
  <c r="R1026" i="35"/>
  <c r="R1027" i="35"/>
  <c r="R1028" i="35"/>
  <c r="R1029" i="35"/>
  <c r="R1030" i="35"/>
  <c r="R1031" i="35"/>
  <c r="R1032" i="35"/>
  <c r="R1033" i="35"/>
  <c r="R1034" i="35"/>
  <c r="R1035" i="35"/>
  <c r="R1036" i="35"/>
  <c r="R1037" i="35"/>
  <c r="R1038" i="35"/>
  <c r="R1039" i="35"/>
  <c r="R1040" i="35"/>
  <c r="R1041" i="35"/>
  <c r="R1042" i="35"/>
  <c r="R1043" i="35"/>
  <c r="R1044" i="35"/>
  <c r="R1045" i="35"/>
  <c r="R1046" i="35"/>
  <c r="R1047" i="35"/>
  <c r="R1048" i="35"/>
  <c r="R1049" i="35"/>
  <c r="R1050" i="35"/>
  <c r="R1051" i="35"/>
  <c r="R1052" i="35"/>
  <c r="R1053" i="35"/>
  <c r="R1054" i="35"/>
  <c r="R1055" i="35"/>
  <c r="R1056" i="35"/>
  <c r="R1057" i="35"/>
  <c r="R1058" i="35"/>
  <c r="R1059" i="35"/>
  <c r="R1060" i="35"/>
  <c r="R1061" i="35"/>
  <c r="R1062" i="35"/>
  <c r="R1063" i="35"/>
  <c r="R1064" i="35"/>
  <c r="R1065" i="35"/>
  <c r="R1066" i="35"/>
  <c r="R1067" i="35"/>
  <c r="R1068" i="35"/>
  <c r="R1069" i="35"/>
  <c r="R1070" i="35"/>
  <c r="R1071" i="35"/>
  <c r="R1072" i="35"/>
  <c r="R1073" i="35"/>
  <c r="R1074" i="35"/>
  <c r="R1075" i="35"/>
  <c r="R1076" i="35"/>
  <c r="R1077" i="35"/>
  <c r="R1078" i="35"/>
  <c r="R1079" i="35"/>
  <c r="R1080" i="35"/>
  <c r="R1081" i="35"/>
  <c r="R1082" i="35"/>
  <c r="R1083" i="35"/>
  <c r="R1084" i="35"/>
  <c r="R1085" i="35"/>
  <c r="R1086" i="35"/>
  <c r="R1087" i="35"/>
  <c r="R1088" i="35"/>
  <c r="R1089" i="35"/>
  <c r="R866" i="35"/>
  <c r="H1089" i="35"/>
  <c r="H1088" i="35"/>
  <c r="H1087" i="35"/>
  <c r="H1086" i="35"/>
  <c r="H1085" i="35"/>
  <c r="H1084" i="35"/>
  <c r="H1083" i="35"/>
  <c r="H1082" i="35"/>
  <c r="H1081" i="35"/>
  <c r="H1080" i="35"/>
  <c r="H1079" i="35"/>
  <c r="H1078" i="35"/>
  <c r="H1077" i="35"/>
  <c r="H1076" i="35"/>
  <c r="H1075" i="35"/>
  <c r="H1074" i="35"/>
  <c r="H1073" i="35"/>
  <c r="H1072" i="35"/>
  <c r="H1071" i="35"/>
  <c r="H1070" i="35"/>
  <c r="H1069" i="35"/>
  <c r="H1068" i="35"/>
  <c r="H1067" i="35"/>
  <c r="H1066" i="35"/>
  <c r="H1065" i="35"/>
  <c r="H1064" i="35"/>
  <c r="H1063" i="35"/>
  <c r="H1062" i="35"/>
  <c r="H1061" i="35"/>
  <c r="H1060" i="35"/>
  <c r="H1059" i="35"/>
  <c r="H1058" i="35"/>
  <c r="H1057" i="35"/>
  <c r="H1056" i="35"/>
  <c r="H1055" i="35"/>
  <c r="H1054" i="35"/>
  <c r="H1053" i="35"/>
  <c r="H1052" i="35"/>
  <c r="H1051" i="35"/>
  <c r="H1050" i="35"/>
  <c r="H1049" i="35"/>
  <c r="H1048" i="35"/>
  <c r="H1047" i="35"/>
  <c r="H1046" i="35"/>
  <c r="H1045" i="35"/>
  <c r="H1044" i="35"/>
  <c r="H1043" i="35"/>
  <c r="H1042" i="35"/>
  <c r="H1041" i="35"/>
  <c r="H1040" i="35"/>
  <c r="H1039" i="35"/>
  <c r="H1038" i="35"/>
  <c r="H1037" i="35"/>
  <c r="H1036" i="35"/>
  <c r="H1035" i="35"/>
  <c r="H1034" i="35"/>
  <c r="H1033" i="35"/>
  <c r="H1032" i="35"/>
  <c r="H1031" i="35"/>
  <c r="H1030" i="35"/>
  <c r="H1029" i="35"/>
  <c r="H1028" i="35"/>
  <c r="H1027" i="35"/>
  <c r="H1026" i="35"/>
  <c r="H1025" i="35"/>
  <c r="H1024" i="35"/>
  <c r="H1023" i="35"/>
  <c r="H1022" i="35"/>
  <c r="H1021" i="35"/>
  <c r="H1020" i="35"/>
  <c r="H1019" i="35"/>
  <c r="H1018" i="35"/>
  <c r="H1017" i="35"/>
  <c r="H1016" i="35"/>
  <c r="H1015" i="35"/>
  <c r="H1014" i="35"/>
  <c r="H1013" i="35"/>
  <c r="H1012" i="35"/>
  <c r="H1011" i="35"/>
  <c r="H1010" i="35"/>
  <c r="H1009" i="35"/>
  <c r="H1008" i="35"/>
  <c r="H1007" i="35"/>
  <c r="H1006" i="35"/>
  <c r="H1005" i="35"/>
  <c r="H1004" i="35"/>
  <c r="H1003" i="35"/>
  <c r="H1002" i="35"/>
  <c r="H1001" i="35"/>
  <c r="H1000" i="35"/>
  <c r="H999" i="35"/>
  <c r="H998" i="35"/>
  <c r="H997" i="35"/>
  <c r="H996" i="35"/>
  <c r="H995" i="35"/>
  <c r="H994" i="35"/>
  <c r="H993" i="35"/>
  <c r="H992" i="35"/>
  <c r="H991" i="35"/>
  <c r="H990" i="35"/>
  <c r="H989" i="35"/>
  <c r="H988" i="35"/>
  <c r="H987" i="35"/>
  <c r="H986" i="35"/>
  <c r="H985" i="35"/>
  <c r="H984" i="35"/>
  <c r="H983" i="35"/>
  <c r="H982" i="35"/>
  <c r="H981" i="35"/>
  <c r="H980" i="35"/>
  <c r="H979" i="35"/>
  <c r="H978" i="35"/>
  <c r="H977" i="35"/>
  <c r="H976" i="35"/>
  <c r="H975" i="35"/>
  <c r="H974" i="35"/>
  <c r="H973" i="35"/>
  <c r="H972" i="35"/>
  <c r="H971" i="35"/>
  <c r="H970" i="35"/>
  <c r="H969" i="35"/>
  <c r="H968" i="35"/>
  <c r="H967" i="35"/>
  <c r="H966" i="35"/>
  <c r="H965" i="35"/>
  <c r="H964" i="35"/>
  <c r="H963" i="35"/>
  <c r="H962" i="35"/>
  <c r="H961" i="35"/>
  <c r="H960" i="35"/>
  <c r="H959" i="35"/>
  <c r="H958" i="35"/>
  <c r="H957" i="35"/>
  <c r="H956" i="35"/>
  <c r="H955" i="35"/>
  <c r="H954" i="35"/>
  <c r="H953" i="35"/>
  <c r="H952" i="35"/>
  <c r="H951" i="35"/>
  <c r="H950" i="35"/>
  <c r="H949" i="35"/>
  <c r="H948" i="35"/>
  <c r="H947" i="35"/>
  <c r="H946" i="35"/>
  <c r="H945" i="35"/>
  <c r="H944" i="35"/>
  <c r="H943" i="35"/>
  <c r="H942" i="35"/>
  <c r="H941" i="35"/>
  <c r="H940" i="35"/>
  <c r="H939" i="35"/>
  <c r="H938" i="35"/>
  <c r="H937" i="35"/>
  <c r="H936" i="35"/>
  <c r="H935" i="35"/>
  <c r="H934" i="35"/>
  <c r="H933" i="35"/>
  <c r="H932" i="35"/>
  <c r="H931" i="35"/>
  <c r="H930" i="35"/>
  <c r="H929" i="35"/>
  <c r="H928" i="35"/>
  <c r="H927" i="35"/>
  <c r="H926" i="35"/>
  <c r="H925" i="35"/>
  <c r="H924" i="35"/>
  <c r="H923" i="35"/>
  <c r="H922" i="35"/>
  <c r="H921" i="35"/>
  <c r="H920" i="35"/>
  <c r="H919" i="35"/>
  <c r="H918" i="35"/>
  <c r="H917" i="35"/>
  <c r="H916" i="35"/>
  <c r="H915" i="35"/>
  <c r="H914" i="35"/>
  <c r="H913" i="35"/>
  <c r="H912" i="35"/>
  <c r="H911" i="35"/>
  <c r="H910" i="35"/>
  <c r="H909" i="35"/>
  <c r="H908" i="35"/>
  <c r="H907" i="35"/>
  <c r="H906" i="35"/>
  <c r="H905" i="35"/>
  <c r="H904" i="35"/>
  <c r="H903" i="35"/>
  <c r="H902" i="35"/>
  <c r="H901" i="35"/>
  <c r="H900" i="35"/>
  <c r="H899" i="35"/>
  <c r="H898" i="35"/>
  <c r="H897" i="35"/>
  <c r="H896" i="35"/>
  <c r="H895" i="35"/>
  <c r="H894" i="35"/>
  <c r="H893" i="35"/>
  <c r="H892" i="35"/>
  <c r="H891" i="35"/>
  <c r="H890" i="35"/>
  <c r="H889" i="35"/>
  <c r="H888" i="35"/>
  <c r="H887" i="35"/>
  <c r="H886" i="35"/>
  <c r="H885" i="35"/>
  <c r="H884" i="35"/>
  <c r="H883" i="35"/>
  <c r="H882" i="35"/>
  <c r="H881" i="35"/>
  <c r="H880" i="35"/>
  <c r="H879" i="35"/>
  <c r="H878" i="35"/>
  <c r="H877" i="35"/>
  <c r="H876" i="35"/>
  <c r="H875" i="35"/>
  <c r="H874" i="35"/>
  <c r="H873" i="35"/>
  <c r="H872" i="35"/>
  <c r="H871" i="35"/>
  <c r="H870" i="35"/>
  <c r="H869" i="35"/>
  <c r="H868" i="35"/>
  <c r="H867" i="35"/>
  <c r="H866" i="35"/>
  <c r="H865" i="35"/>
  <c r="H864" i="35"/>
  <c r="H863" i="35"/>
  <c r="H862" i="35"/>
  <c r="H861" i="35"/>
  <c r="H860" i="35"/>
  <c r="H859" i="35"/>
  <c r="H858" i="35"/>
  <c r="H857" i="35"/>
  <c r="H856" i="35"/>
  <c r="H855" i="35"/>
  <c r="H854" i="35"/>
  <c r="H853" i="35"/>
  <c r="H852" i="35"/>
  <c r="H851" i="35"/>
  <c r="H850" i="35"/>
  <c r="H849" i="35"/>
  <c r="H848" i="35"/>
  <c r="H847" i="35"/>
  <c r="H846" i="35"/>
  <c r="H845" i="35"/>
  <c r="H844" i="35"/>
  <c r="H843" i="35"/>
  <c r="H842" i="35"/>
  <c r="H841" i="35"/>
  <c r="H840" i="35"/>
  <c r="H839" i="35"/>
  <c r="H838" i="35"/>
  <c r="H837" i="35"/>
  <c r="H836" i="35"/>
  <c r="H835" i="35"/>
  <c r="H834" i="35"/>
  <c r="H833" i="35"/>
  <c r="H832" i="35"/>
  <c r="H831" i="35"/>
  <c r="H830" i="35"/>
  <c r="H829" i="35"/>
  <c r="H828" i="35"/>
  <c r="H827" i="35"/>
  <c r="H826" i="35"/>
  <c r="H825" i="35"/>
  <c r="H824" i="35"/>
  <c r="H823" i="35"/>
  <c r="H822" i="35"/>
  <c r="H821" i="35"/>
  <c r="H820" i="35"/>
  <c r="H819" i="35"/>
  <c r="H818" i="35"/>
  <c r="H817" i="35"/>
  <c r="H816" i="35"/>
  <c r="H815" i="35"/>
  <c r="H814" i="35"/>
  <c r="H813" i="35"/>
  <c r="H812" i="35"/>
  <c r="H811" i="35"/>
  <c r="H810" i="35"/>
  <c r="H809" i="35"/>
  <c r="H808" i="35"/>
  <c r="H807" i="35"/>
  <c r="H806" i="35"/>
  <c r="H805" i="35"/>
  <c r="H804" i="35"/>
  <c r="H803" i="35"/>
  <c r="H802" i="35"/>
  <c r="H801" i="35"/>
  <c r="H800" i="35"/>
  <c r="H799" i="35"/>
  <c r="H798" i="35"/>
  <c r="H797" i="35"/>
  <c r="H796" i="35"/>
  <c r="H795" i="35"/>
  <c r="H794" i="35"/>
  <c r="H793" i="35"/>
  <c r="H792" i="35"/>
  <c r="H791" i="35"/>
  <c r="H790" i="35"/>
  <c r="H789" i="35"/>
  <c r="H788" i="35"/>
  <c r="H787" i="35"/>
  <c r="H786" i="35"/>
  <c r="H785" i="35"/>
  <c r="H784" i="35"/>
  <c r="H783" i="35"/>
  <c r="H782" i="35"/>
  <c r="H781" i="35"/>
  <c r="H780" i="35"/>
  <c r="H779" i="35"/>
  <c r="H778" i="35"/>
  <c r="H777" i="35"/>
  <c r="H776" i="35"/>
  <c r="H775" i="35"/>
  <c r="H774" i="35"/>
  <c r="H773" i="35"/>
  <c r="H772" i="35"/>
  <c r="H771" i="35"/>
  <c r="H770" i="35"/>
  <c r="H769" i="35"/>
  <c r="H768" i="35"/>
  <c r="H767" i="35"/>
  <c r="H766" i="35"/>
  <c r="H765" i="35"/>
  <c r="H764" i="35"/>
  <c r="H763" i="35"/>
  <c r="H762" i="35"/>
  <c r="H761" i="35"/>
  <c r="H760" i="35"/>
  <c r="H759" i="35"/>
  <c r="H758" i="35"/>
  <c r="H757" i="35"/>
  <c r="H756" i="35"/>
  <c r="H755" i="35"/>
  <c r="H754" i="35"/>
  <c r="H753" i="35"/>
  <c r="H752" i="35"/>
  <c r="H751" i="35"/>
  <c r="H750" i="35"/>
  <c r="H749" i="35"/>
  <c r="H748" i="35"/>
  <c r="H747" i="35"/>
  <c r="H746" i="35"/>
  <c r="H745" i="35"/>
  <c r="H744" i="35"/>
  <c r="H743" i="35"/>
  <c r="H742" i="35"/>
  <c r="H741" i="35"/>
  <c r="H740" i="35"/>
  <c r="H739" i="35"/>
  <c r="H738" i="35"/>
  <c r="H737" i="35"/>
  <c r="H736" i="35"/>
  <c r="H735" i="35"/>
  <c r="H734" i="35"/>
  <c r="H733" i="35"/>
  <c r="H732" i="35"/>
  <c r="H731" i="35"/>
  <c r="H730" i="35"/>
  <c r="H729" i="35"/>
  <c r="H728" i="35"/>
  <c r="H727" i="35"/>
  <c r="H726" i="35"/>
  <c r="H725" i="35"/>
  <c r="H724" i="35"/>
  <c r="H723" i="35"/>
  <c r="H722" i="35"/>
  <c r="H721" i="35"/>
  <c r="H720" i="35"/>
  <c r="H719" i="35"/>
  <c r="H718" i="35"/>
  <c r="H717" i="35"/>
  <c r="H716" i="35"/>
  <c r="H715" i="35"/>
  <c r="H714" i="35"/>
  <c r="H713" i="35"/>
  <c r="H712" i="35"/>
  <c r="H711" i="35"/>
  <c r="H710" i="35"/>
  <c r="H709" i="35"/>
  <c r="H708" i="35"/>
  <c r="H707" i="35"/>
  <c r="H706" i="35"/>
  <c r="H705" i="35"/>
  <c r="H704" i="35"/>
  <c r="H703" i="35"/>
  <c r="H702" i="35"/>
  <c r="H701" i="35"/>
  <c r="H700" i="35"/>
  <c r="H699" i="35"/>
  <c r="H698" i="35"/>
  <c r="H697" i="35"/>
  <c r="H696" i="35"/>
  <c r="H695" i="35"/>
  <c r="H694" i="35"/>
  <c r="H693" i="35"/>
  <c r="H692" i="35"/>
  <c r="H691" i="35"/>
  <c r="H690" i="35"/>
  <c r="H689" i="35"/>
  <c r="H688" i="35"/>
  <c r="H687" i="35"/>
  <c r="H686" i="35"/>
  <c r="H685" i="35"/>
  <c r="H684" i="35"/>
  <c r="H683" i="35"/>
  <c r="H682" i="35"/>
  <c r="H681" i="35"/>
  <c r="H680" i="35"/>
  <c r="H679" i="35"/>
  <c r="H678" i="35"/>
  <c r="H677" i="35"/>
  <c r="H676" i="35"/>
  <c r="H675" i="35"/>
  <c r="H674" i="35"/>
  <c r="H673" i="35"/>
  <c r="H672" i="35"/>
  <c r="H671" i="35"/>
  <c r="H670" i="35"/>
  <c r="H669" i="35"/>
  <c r="H668" i="35"/>
  <c r="H667" i="35"/>
  <c r="H666" i="35"/>
  <c r="H665" i="35"/>
  <c r="H664" i="35"/>
  <c r="H663" i="35"/>
  <c r="H662" i="35"/>
  <c r="H661" i="35"/>
  <c r="H660" i="35"/>
  <c r="H659" i="35"/>
  <c r="H658" i="35"/>
  <c r="H657" i="35"/>
  <c r="H656" i="35"/>
  <c r="H655" i="35"/>
  <c r="H654" i="35"/>
  <c r="H653" i="35"/>
  <c r="H652" i="35"/>
  <c r="H651" i="35"/>
  <c r="H650" i="35"/>
  <c r="H649" i="35"/>
  <c r="H648" i="35"/>
  <c r="H647" i="35"/>
  <c r="H646" i="35"/>
  <c r="H645" i="35"/>
  <c r="H644" i="35"/>
  <c r="H643" i="35"/>
  <c r="H642" i="35"/>
  <c r="H641" i="35"/>
  <c r="H640" i="35"/>
  <c r="H639" i="35"/>
  <c r="H638" i="35"/>
  <c r="H637" i="35"/>
  <c r="H636" i="35"/>
  <c r="H635" i="35"/>
  <c r="H634" i="35"/>
  <c r="H633" i="35"/>
  <c r="H632" i="35"/>
  <c r="H631" i="35"/>
  <c r="H630" i="35"/>
  <c r="H629" i="35"/>
  <c r="H628" i="35"/>
  <c r="H627" i="35"/>
  <c r="H626" i="35"/>
  <c r="H625" i="35"/>
  <c r="H624" i="35"/>
  <c r="H623" i="35"/>
  <c r="H622" i="35"/>
  <c r="H621" i="35"/>
  <c r="H620" i="35"/>
  <c r="H619" i="35"/>
  <c r="H618" i="35"/>
  <c r="H617" i="35"/>
  <c r="H616" i="35"/>
  <c r="H615" i="35"/>
  <c r="H614" i="35"/>
  <c r="H613" i="35"/>
  <c r="H612" i="35"/>
  <c r="H611" i="35"/>
  <c r="H610" i="35"/>
  <c r="H609" i="35"/>
  <c r="H608" i="35"/>
  <c r="H607" i="35"/>
  <c r="H606" i="35"/>
  <c r="H605" i="35"/>
  <c r="H604" i="35"/>
  <c r="H603" i="35"/>
  <c r="H602" i="35"/>
  <c r="H601" i="35"/>
  <c r="H600" i="35"/>
  <c r="H599" i="35"/>
  <c r="H598" i="35"/>
  <c r="H597" i="35"/>
  <c r="H596" i="35"/>
  <c r="H595" i="35"/>
  <c r="H594" i="35"/>
  <c r="H593" i="35"/>
  <c r="H592" i="35"/>
  <c r="H591" i="35"/>
  <c r="H590" i="35"/>
  <c r="H589" i="35"/>
  <c r="H588" i="35"/>
  <c r="H587" i="35"/>
  <c r="H586" i="35"/>
  <c r="H585" i="35"/>
  <c r="H584" i="35"/>
  <c r="H583" i="35"/>
  <c r="H582" i="35"/>
  <c r="H581" i="35"/>
  <c r="H580" i="35"/>
  <c r="H579" i="35"/>
  <c r="H578" i="35"/>
  <c r="H577" i="35"/>
  <c r="H576" i="35"/>
  <c r="H575" i="35"/>
  <c r="H574" i="35"/>
  <c r="H573" i="35"/>
  <c r="H572" i="35"/>
  <c r="H571" i="35"/>
  <c r="H570" i="35"/>
  <c r="H569" i="35"/>
  <c r="H568" i="35"/>
  <c r="H567" i="35"/>
  <c r="H566" i="35"/>
  <c r="H565" i="35"/>
  <c r="H564" i="35"/>
  <c r="H563" i="35"/>
  <c r="H562" i="35"/>
  <c r="H561" i="35"/>
  <c r="H560" i="35"/>
  <c r="H559" i="35"/>
  <c r="H558" i="35"/>
  <c r="H557" i="35"/>
  <c r="H556" i="35"/>
  <c r="H555" i="35"/>
  <c r="H554" i="35"/>
  <c r="H553" i="35"/>
  <c r="H552" i="35"/>
  <c r="H551" i="35"/>
  <c r="H550" i="35"/>
  <c r="H549" i="35"/>
  <c r="H548" i="35"/>
  <c r="H547" i="35"/>
  <c r="H546" i="35"/>
  <c r="H545" i="35"/>
  <c r="H544" i="35"/>
  <c r="H543" i="35"/>
  <c r="H542" i="35"/>
  <c r="H541" i="35"/>
  <c r="H540" i="35"/>
  <c r="H539" i="35"/>
  <c r="H538" i="35"/>
  <c r="H537" i="35"/>
  <c r="H536" i="35"/>
  <c r="H535" i="35"/>
  <c r="H534" i="35"/>
  <c r="H533" i="35"/>
  <c r="H532" i="35"/>
  <c r="H531" i="35"/>
  <c r="H530" i="35"/>
  <c r="H529" i="35"/>
  <c r="H528" i="35"/>
  <c r="H527" i="35"/>
  <c r="H526" i="35"/>
  <c r="H525" i="35"/>
  <c r="H524" i="35"/>
  <c r="H523" i="35"/>
  <c r="H522" i="35"/>
  <c r="H521" i="35"/>
  <c r="H520" i="35"/>
  <c r="H519" i="35"/>
  <c r="H518" i="35"/>
  <c r="H517" i="35"/>
  <c r="H516" i="35"/>
  <c r="H515" i="35"/>
  <c r="H514" i="35"/>
  <c r="H513" i="35"/>
  <c r="H512" i="35"/>
  <c r="H511" i="35"/>
  <c r="H510" i="35"/>
  <c r="H509" i="35"/>
  <c r="H508" i="35"/>
  <c r="H507" i="35"/>
  <c r="H506" i="35"/>
  <c r="H505" i="35"/>
  <c r="H504" i="35"/>
  <c r="H503" i="35"/>
  <c r="H502" i="35"/>
  <c r="H501" i="35"/>
  <c r="H500" i="35"/>
  <c r="H499" i="35"/>
  <c r="H498" i="35"/>
  <c r="H497" i="35"/>
  <c r="H496" i="35"/>
  <c r="H495" i="35"/>
  <c r="H494" i="35"/>
  <c r="H493" i="35"/>
  <c r="H492" i="35"/>
  <c r="H491" i="35"/>
  <c r="H490" i="35"/>
  <c r="H489" i="35"/>
  <c r="H488" i="35"/>
  <c r="H487" i="35"/>
  <c r="H486" i="35"/>
  <c r="H485" i="35"/>
  <c r="H484" i="35"/>
  <c r="H483" i="35"/>
  <c r="H482" i="35"/>
  <c r="H481" i="35"/>
  <c r="H480" i="35"/>
  <c r="H479" i="35"/>
  <c r="H478" i="35"/>
  <c r="H477" i="35"/>
  <c r="H476" i="35"/>
  <c r="H475" i="35"/>
  <c r="H474" i="35"/>
  <c r="H473" i="35"/>
  <c r="H472" i="35"/>
  <c r="H471" i="35"/>
  <c r="H470" i="35"/>
  <c r="H469" i="35"/>
  <c r="H468" i="35"/>
  <c r="H467" i="35"/>
  <c r="H466" i="35"/>
  <c r="H465" i="35"/>
  <c r="H464" i="35"/>
  <c r="H463" i="35"/>
  <c r="H462" i="35"/>
  <c r="H461" i="35"/>
  <c r="H460" i="35"/>
  <c r="H459" i="35"/>
  <c r="H458" i="35"/>
  <c r="H457" i="35"/>
  <c r="H456" i="35"/>
  <c r="H455" i="35"/>
  <c r="H454" i="35"/>
  <c r="H453" i="35"/>
  <c r="H452" i="35"/>
  <c r="H451" i="35"/>
  <c r="H450" i="35"/>
  <c r="H449" i="35"/>
  <c r="H448" i="35"/>
  <c r="H447" i="35"/>
  <c r="H446" i="35"/>
  <c r="H445" i="35"/>
  <c r="H444" i="35"/>
  <c r="H443" i="35"/>
  <c r="H442" i="35"/>
  <c r="H441" i="35"/>
  <c r="H440" i="35"/>
  <c r="H439" i="35"/>
  <c r="H438" i="35"/>
  <c r="H437" i="35"/>
  <c r="H436" i="35"/>
  <c r="H435" i="35"/>
  <c r="H434" i="35"/>
  <c r="H433" i="35"/>
  <c r="H432" i="35"/>
  <c r="H431" i="35"/>
  <c r="H430" i="35"/>
  <c r="H429" i="35"/>
  <c r="H428" i="35"/>
  <c r="H427" i="35"/>
  <c r="H426" i="35"/>
  <c r="H425" i="35"/>
  <c r="H424" i="35"/>
  <c r="H423" i="35"/>
  <c r="H422" i="35"/>
  <c r="H421" i="35"/>
  <c r="H420" i="35"/>
  <c r="H419" i="35"/>
  <c r="H418" i="35"/>
  <c r="H417" i="35"/>
  <c r="H416" i="35"/>
  <c r="H415" i="35"/>
  <c r="H414" i="35"/>
  <c r="H413" i="35"/>
  <c r="H412" i="35"/>
  <c r="H411" i="35"/>
  <c r="H410" i="35"/>
  <c r="H409" i="35"/>
  <c r="H408" i="35"/>
  <c r="H407" i="35"/>
  <c r="H406" i="35"/>
  <c r="H405" i="35"/>
  <c r="H404" i="35"/>
  <c r="H403" i="35"/>
  <c r="H402" i="35"/>
  <c r="H401" i="35"/>
  <c r="H400" i="35"/>
  <c r="H399" i="35"/>
  <c r="H398" i="35"/>
  <c r="H397" i="35"/>
  <c r="H396" i="35"/>
  <c r="H395" i="35"/>
  <c r="H394" i="35"/>
  <c r="H393" i="35"/>
  <c r="H392" i="35"/>
  <c r="H391" i="35"/>
  <c r="H390" i="35"/>
  <c r="H389" i="35"/>
  <c r="H388" i="35"/>
  <c r="H387" i="35"/>
  <c r="H386" i="35"/>
  <c r="H385" i="35"/>
  <c r="H384" i="35"/>
  <c r="H383" i="35"/>
  <c r="H382" i="35"/>
  <c r="H381" i="35"/>
  <c r="H380" i="35"/>
  <c r="H379" i="35"/>
  <c r="H378" i="35"/>
  <c r="H377" i="35"/>
  <c r="H376" i="35"/>
  <c r="H375" i="35"/>
  <c r="H374" i="35"/>
  <c r="H373" i="35"/>
  <c r="H372" i="35"/>
  <c r="H371" i="35"/>
  <c r="H370" i="35"/>
  <c r="H369" i="35"/>
  <c r="H368" i="35"/>
  <c r="H367" i="35"/>
  <c r="H366" i="35"/>
  <c r="H365" i="35"/>
  <c r="H364" i="35"/>
  <c r="H363" i="35"/>
  <c r="H362" i="35"/>
  <c r="H361" i="35"/>
  <c r="H360" i="35"/>
  <c r="H359" i="35"/>
  <c r="H358" i="35"/>
  <c r="H357" i="35"/>
  <c r="H356" i="35"/>
  <c r="H355" i="35"/>
  <c r="H354" i="35"/>
  <c r="H353" i="35"/>
  <c r="H352" i="35"/>
  <c r="H351" i="35"/>
  <c r="H350" i="35"/>
  <c r="H349" i="35"/>
  <c r="H348" i="35"/>
  <c r="H347" i="35"/>
  <c r="H346" i="35"/>
  <c r="H345" i="35"/>
  <c r="H344" i="35"/>
  <c r="H343" i="35"/>
  <c r="H342" i="35"/>
  <c r="H341" i="35"/>
  <c r="H340" i="35"/>
  <c r="H339" i="35"/>
  <c r="H338" i="35"/>
  <c r="H337" i="35"/>
  <c r="H336" i="35"/>
  <c r="H335" i="35"/>
  <c r="H334" i="35"/>
  <c r="H333" i="35"/>
  <c r="H332" i="35"/>
  <c r="H331" i="35"/>
  <c r="H330" i="35"/>
  <c r="H329" i="35"/>
  <c r="H328" i="35"/>
  <c r="H327" i="35"/>
  <c r="H326" i="35"/>
  <c r="H325" i="35"/>
  <c r="H324" i="35"/>
  <c r="H323" i="35"/>
  <c r="H322" i="35"/>
  <c r="H321" i="35"/>
  <c r="H320" i="35"/>
  <c r="H319" i="35"/>
  <c r="H318" i="35"/>
  <c r="H317" i="35"/>
  <c r="H316" i="35"/>
  <c r="H315" i="35"/>
  <c r="H314" i="35"/>
  <c r="H313" i="35"/>
  <c r="H312" i="35"/>
  <c r="H311" i="35"/>
  <c r="H310" i="35"/>
  <c r="H309" i="35"/>
  <c r="H308" i="35"/>
  <c r="H307" i="35"/>
  <c r="H306" i="35"/>
  <c r="H305" i="35"/>
  <c r="H304" i="35"/>
  <c r="H303" i="35"/>
  <c r="H302" i="35"/>
  <c r="H301" i="35"/>
  <c r="H300" i="35"/>
  <c r="H299" i="35"/>
  <c r="H298" i="35"/>
  <c r="H297" i="35"/>
  <c r="H296" i="35"/>
  <c r="H295" i="35"/>
  <c r="H294" i="35"/>
  <c r="H293" i="35"/>
  <c r="H292" i="35"/>
  <c r="H291" i="35"/>
  <c r="H290" i="35"/>
  <c r="H289" i="35"/>
  <c r="H288" i="35"/>
  <c r="H287" i="35"/>
  <c r="H286" i="35"/>
  <c r="H285" i="35"/>
  <c r="H284" i="35"/>
  <c r="H283" i="35"/>
  <c r="H282" i="35"/>
  <c r="H281" i="35"/>
  <c r="H280" i="35"/>
  <c r="H279" i="35"/>
  <c r="H278" i="35"/>
  <c r="H277" i="35"/>
  <c r="H276" i="35"/>
  <c r="H275" i="35"/>
  <c r="H274" i="35"/>
  <c r="H273" i="35"/>
  <c r="H272" i="35"/>
  <c r="H271" i="35"/>
  <c r="H270" i="35"/>
  <c r="H269" i="35"/>
  <c r="H268" i="35"/>
  <c r="H267" i="35"/>
  <c r="H266" i="35"/>
  <c r="H265" i="35"/>
  <c r="H264" i="35"/>
  <c r="H263" i="35"/>
  <c r="H262" i="35"/>
  <c r="H261" i="35"/>
  <c r="H260" i="35"/>
  <c r="H259" i="35"/>
  <c r="H258" i="35"/>
  <c r="H257" i="35"/>
  <c r="H256" i="35"/>
  <c r="H255" i="35"/>
  <c r="H254" i="35"/>
  <c r="H253" i="35"/>
  <c r="H252" i="35"/>
  <c r="H251" i="35"/>
  <c r="H250" i="35"/>
  <c r="H249" i="35"/>
  <c r="H248" i="35"/>
  <c r="H247" i="35"/>
  <c r="H246" i="35"/>
  <c r="H245" i="35"/>
  <c r="H244" i="35"/>
  <c r="H243" i="35"/>
  <c r="H242" i="35"/>
  <c r="H241" i="35"/>
  <c r="H240" i="35"/>
  <c r="H239" i="35"/>
  <c r="H238" i="35"/>
  <c r="H237" i="35"/>
  <c r="H236" i="35"/>
  <c r="H235" i="35"/>
  <c r="H234" i="35"/>
  <c r="H233" i="35"/>
  <c r="H232" i="35"/>
  <c r="H231" i="35"/>
  <c r="H230" i="35"/>
  <c r="H229" i="35"/>
  <c r="H228" i="35"/>
  <c r="H227" i="35"/>
  <c r="H226" i="35"/>
  <c r="H225" i="35"/>
  <c r="H224" i="35"/>
  <c r="H223" i="35"/>
  <c r="H222" i="35"/>
  <c r="H221" i="35"/>
  <c r="H220" i="35"/>
  <c r="H219" i="35"/>
  <c r="H218" i="35"/>
  <c r="H217" i="35"/>
  <c r="H216" i="35"/>
  <c r="H215" i="35"/>
  <c r="H214" i="35"/>
  <c r="H213" i="35"/>
  <c r="H212" i="35"/>
  <c r="H211" i="35"/>
  <c r="H210" i="35"/>
  <c r="H209" i="35"/>
  <c r="H208" i="35"/>
  <c r="H207" i="35"/>
  <c r="H206" i="35"/>
  <c r="H205" i="35"/>
  <c r="H204" i="35"/>
  <c r="H203" i="35"/>
  <c r="H202" i="35"/>
  <c r="H201" i="35"/>
  <c r="H200" i="35"/>
  <c r="H199" i="35"/>
  <c r="H198" i="35"/>
  <c r="H197" i="35"/>
  <c r="H196" i="35"/>
  <c r="H195" i="35"/>
  <c r="H194" i="35"/>
  <c r="H193" i="35"/>
  <c r="H192" i="35"/>
  <c r="H191" i="35"/>
  <c r="H190" i="35"/>
  <c r="H189" i="35"/>
  <c r="H188" i="35"/>
  <c r="H187" i="35"/>
  <c r="H186" i="35"/>
  <c r="H185" i="35"/>
  <c r="H184" i="35"/>
  <c r="H183" i="35"/>
  <c r="H182" i="35"/>
  <c r="H181" i="35"/>
  <c r="H180" i="35"/>
  <c r="H179" i="35"/>
  <c r="H178" i="35"/>
  <c r="H177" i="35"/>
  <c r="H176" i="35"/>
  <c r="H175" i="35"/>
  <c r="H174" i="35"/>
  <c r="H173" i="35"/>
  <c r="H172" i="35"/>
  <c r="H171" i="35"/>
  <c r="H170" i="35"/>
  <c r="H169" i="35"/>
  <c r="H168" i="35"/>
  <c r="H167" i="35"/>
  <c r="H166" i="35"/>
  <c r="H165" i="35"/>
  <c r="H164" i="35"/>
  <c r="H163" i="35"/>
  <c r="H162" i="35"/>
  <c r="H161" i="35"/>
  <c r="H160" i="35"/>
  <c r="H159" i="35"/>
  <c r="H158" i="35"/>
  <c r="H157" i="35"/>
  <c r="H156" i="35"/>
  <c r="H155" i="35"/>
  <c r="H154" i="35"/>
  <c r="H153" i="35"/>
  <c r="H152" i="35"/>
  <c r="H151" i="35"/>
  <c r="H150" i="35"/>
  <c r="H149" i="35"/>
  <c r="H148" i="35"/>
  <c r="H147" i="35"/>
  <c r="H146" i="35"/>
  <c r="H145" i="35"/>
  <c r="H144" i="35"/>
  <c r="H143" i="35"/>
  <c r="H142" i="35"/>
  <c r="H141" i="35"/>
  <c r="H140" i="35"/>
  <c r="H139" i="35"/>
  <c r="H138" i="35"/>
  <c r="H137" i="35"/>
  <c r="H136" i="35"/>
  <c r="H135" i="35"/>
  <c r="H134" i="35"/>
  <c r="H133" i="35"/>
  <c r="H132" i="35"/>
  <c r="H131" i="35"/>
  <c r="H130" i="35"/>
  <c r="H129" i="35"/>
  <c r="H128" i="35"/>
  <c r="H127" i="35"/>
  <c r="H126" i="35"/>
  <c r="H125" i="35"/>
  <c r="H124" i="35"/>
  <c r="H123" i="35"/>
  <c r="H122" i="35"/>
  <c r="H121" i="35"/>
  <c r="H120" i="35"/>
  <c r="H119" i="35"/>
  <c r="H118" i="35"/>
  <c r="H117" i="35"/>
  <c r="H116" i="35"/>
  <c r="H115" i="35"/>
  <c r="H114" i="35"/>
  <c r="H113" i="35"/>
  <c r="H112" i="35"/>
  <c r="H111" i="35"/>
  <c r="H110" i="35"/>
  <c r="H109" i="35"/>
  <c r="H108" i="35"/>
  <c r="H107" i="35"/>
  <c r="H106" i="35"/>
  <c r="H105" i="35"/>
  <c r="H104" i="35"/>
  <c r="H103" i="35"/>
  <c r="H102" i="35"/>
  <c r="H101" i="35"/>
  <c r="H100" i="35"/>
  <c r="H99" i="35"/>
  <c r="H98" i="35"/>
  <c r="H97" i="35"/>
  <c r="H96" i="35"/>
  <c r="H95" i="35"/>
  <c r="H94" i="35"/>
  <c r="H93" i="35"/>
  <c r="H92" i="35"/>
  <c r="H91" i="35"/>
  <c r="H90" i="35"/>
  <c r="H89" i="35"/>
  <c r="H88" i="35"/>
  <c r="H87" i="35"/>
  <c r="H86" i="35"/>
  <c r="H85" i="35"/>
  <c r="H84" i="35"/>
  <c r="H83" i="35"/>
  <c r="H82" i="35"/>
  <c r="H81" i="35"/>
  <c r="H80" i="35"/>
  <c r="H79" i="35"/>
  <c r="H78" i="35"/>
  <c r="H77" i="35"/>
  <c r="H76" i="35"/>
  <c r="H75" i="35"/>
  <c r="H74" i="35"/>
  <c r="H73" i="35"/>
  <c r="H72" i="35"/>
  <c r="H71" i="35"/>
  <c r="H70" i="35"/>
  <c r="H69" i="35"/>
  <c r="H68" i="35"/>
  <c r="H67" i="35"/>
  <c r="H66" i="35"/>
  <c r="H65" i="35"/>
  <c r="H64" i="35"/>
  <c r="H63" i="35"/>
  <c r="H62" i="35"/>
  <c r="H61" i="35"/>
  <c r="H60" i="35"/>
  <c r="H59" i="35"/>
  <c r="H58" i="35"/>
  <c r="H57" i="35"/>
  <c r="H56" i="35"/>
  <c r="H55" i="35"/>
  <c r="H54" i="35"/>
  <c r="H53" i="35"/>
  <c r="H52" i="35"/>
  <c r="H51" i="35"/>
  <c r="H50" i="35"/>
  <c r="H49" i="35"/>
  <c r="H48" i="35"/>
  <c r="H47" i="35"/>
  <c r="H46" i="35"/>
  <c r="H45" i="35"/>
  <c r="H44" i="35"/>
  <c r="H43" i="35"/>
  <c r="H42" i="35"/>
  <c r="H41" i="35"/>
  <c r="H40" i="35"/>
  <c r="H39" i="35"/>
  <c r="H38" i="35"/>
  <c r="H37" i="35"/>
  <c r="H36" i="35"/>
  <c r="H35" i="35"/>
  <c r="H34" i="35"/>
  <c r="H33" i="35"/>
  <c r="H32" i="35"/>
  <c r="H31" i="35"/>
  <c r="H30" i="35"/>
  <c r="H29" i="35"/>
  <c r="H28" i="35"/>
  <c r="H27" i="35"/>
  <c r="H26" i="35"/>
  <c r="H25" i="35"/>
  <c r="H24" i="35"/>
  <c r="H23" i="35"/>
  <c r="H22" i="35"/>
  <c r="H21" i="35"/>
  <c r="H20" i="35"/>
  <c r="H19" i="35"/>
  <c r="H18" i="35"/>
  <c r="H17" i="35"/>
  <c r="H16" i="35"/>
  <c r="H15" i="35"/>
  <c r="H14" i="35"/>
  <c r="H13" i="35"/>
  <c r="H12" i="35"/>
  <c r="H11" i="35"/>
  <c r="H10" i="35"/>
  <c r="H9" i="35"/>
  <c r="H8" i="35"/>
  <c r="H7" i="35"/>
  <c r="H6" i="35"/>
  <c r="H5" i="35"/>
  <c r="H4" i="35"/>
  <c r="H3" i="35"/>
  <c r="H2" i="35"/>
  <c r="D30" i="23"/>
  <c r="O16" i="24"/>
  <c r="P16" i="24"/>
  <c r="C8" i="11"/>
  <c r="J34" i="34" l="1"/>
  <c r="L34" i="34" s="1"/>
  <c r="M34" i="34" s="1"/>
  <c r="N34" i="34" s="1"/>
  <c r="Q16" i="24"/>
  <c r="I35" i="29"/>
  <c r="C15" i="21"/>
  <c r="C14" i="21"/>
  <c r="C13" i="21"/>
  <c r="C12" i="21"/>
  <c r="BF8" i="11" l="1"/>
  <c r="B24" i="9"/>
  <c r="B25" i="9"/>
  <c r="B26" i="9"/>
  <c r="B27" i="9"/>
  <c r="B28" i="9"/>
  <c r="B29" i="9"/>
  <c r="B30" i="9"/>
  <c r="B31" i="9"/>
  <c r="B32" i="9"/>
  <c r="B23" i="9"/>
  <c r="B18" i="9"/>
  <c r="B17" i="9"/>
  <c r="B16" i="9"/>
  <c r="B15" i="9"/>
  <c r="B14" i="9"/>
  <c r="B13" i="9"/>
  <c r="B12" i="9"/>
  <c r="E66" i="21"/>
  <c r="E67" i="21"/>
  <c r="E68" i="21"/>
  <c r="E69" i="21"/>
  <c r="E70" i="21"/>
  <c r="E65" i="21"/>
  <c r="E42" i="23" l="1"/>
  <c r="H42" i="23" s="1"/>
  <c r="D42" i="23"/>
  <c r="G42" i="23" s="1"/>
  <c r="N28" i="24"/>
  <c r="N29" i="24"/>
  <c r="N30" i="24"/>
  <c r="N31" i="24"/>
  <c r="N32" i="24"/>
  <c r="N33" i="24"/>
  <c r="N34" i="24"/>
  <c r="N35" i="24"/>
  <c r="N36" i="24"/>
  <c r="N37" i="24"/>
  <c r="N38" i="24"/>
  <c r="N39" i="24"/>
  <c r="N40" i="24"/>
  <c r="N41" i="24"/>
  <c r="N42" i="24"/>
  <c r="N43" i="24"/>
  <c r="N44" i="24"/>
  <c r="N45" i="24"/>
  <c r="N46" i="24"/>
  <c r="N47" i="24"/>
  <c r="N48" i="24"/>
  <c r="N49" i="24"/>
  <c r="N50" i="24"/>
  <c r="N51" i="24"/>
  <c r="P22" i="24" l="1"/>
  <c r="Q22" i="24" s="1"/>
  <c r="AH35" i="29"/>
  <c r="O35" i="29"/>
  <c r="P35" i="29" l="1"/>
  <c r="AC35" i="29" l="1"/>
  <c r="J35" i="29"/>
  <c r="BS24" i="11"/>
  <c r="AY24" i="11"/>
  <c r="AB21" i="28" l="1"/>
  <c r="K21" i="28"/>
  <c r="AM8" i="11"/>
  <c r="CR8" i="11"/>
  <c r="BZ8" i="11"/>
  <c r="T8" i="11"/>
  <c r="E58" i="21"/>
  <c r="E57" i="21"/>
  <c r="E56" i="21"/>
  <c r="E55" i="21"/>
  <c r="E54" i="21"/>
  <c r="E53" i="21"/>
  <c r="E52" i="21"/>
  <c r="E51" i="21"/>
  <c r="E50" i="21"/>
  <c r="E49" i="21"/>
  <c r="E48" i="21"/>
  <c r="E47" i="21"/>
  <c r="E46" i="21"/>
  <c r="E45" i="21"/>
  <c r="E44" i="21"/>
  <c r="E43" i="21"/>
  <c r="E42" i="21"/>
  <c r="E41" i="21"/>
  <c r="E40" i="21"/>
  <c r="E39" i="21"/>
  <c r="E38" i="21"/>
  <c r="E37" i="21"/>
  <c r="E36" i="21"/>
  <c r="E35" i="21"/>
  <c r="E34" i="21"/>
  <c r="E33" i="21"/>
  <c r="E32" i="21"/>
  <c r="E31" i="21"/>
  <c r="E30" i="21"/>
  <c r="E29" i="21"/>
  <c r="E28" i="21"/>
  <c r="E27" i="21"/>
  <c r="E26" i="21"/>
  <c r="E25" i="21"/>
  <c r="E24" i="21"/>
  <c r="E23" i="21"/>
  <c r="E22" i="21"/>
  <c r="E21" i="21"/>
  <c r="E20" i="21"/>
  <c r="E19" i="21"/>
  <c r="E18" i="21"/>
  <c r="E17" i="21"/>
  <c r="I19" i="1"/>
  <c r="I20" i="1"/>
  <c r="I21" i="1"/>
  <c r="I22" i="1"/>
  <c r="I23" i="1"/>
  <c r="I24" i="1"/>
  <c r="I25" i="1"/>
  <c r="I26" i="1"/>
  <c r="I27" i="1"/>
  <c r="AF24" i="11" l="1"/>
  <c r="J33" i="1"/>
  <c r="J34" i="1"/>
  <c r="J35" i="1"/>
  <c r="J36" i="1"/>
  <c r="J37" i="1"/>
  <c r="J38" i="1"/>
  <c r="J39" i="1"/>
  <c r="J40" i="1"/>
  <c r="J41" i="1"/>
  <c r="J42" i="1"/>
  <c r="L10" i="1"/>
  <c r="B11" i="9" l="1"/>
  <c r="J22" i="14"/>
  <c r="BS24" i="16"/>
  <c r="AZ24" i="16"/>
  <c r="N24" i="16"/>
  <c r="DC24" i="11" l="1"/>
  <c r="CK24" i="11"/>
  <c r="M24" i="11"/>
  <c r="BT24" i="16" l="1"/>
  <c r="BA24" i="16"/>
  <c r="AH24" i="16" l="1"/>
  <c r="E12" i="21" l="1"/>
  <c r="E13" i="21"/>
  <c r="E14" i="21"/>
  <c r="E15" i="21"/>
  <c r="AD35" i="29" l="1"/>
  <c r="AE35" i="29"/>
  <c r="AF35" i="29"/>
  <c r="E63" i="21"/>
  <c r="E62" i="21"/>
  <c r="E60" i="21"/>
  <c r="I42" i="1"/>
  <c r="I41" i="1"/>
  <c r="I40" i="1"/>
  <c r="I39" i="1"/>
  <c r="K22" i="14"/>
  <c r="I34" i="1"/>
  <c r="I35" i="1"/>
  <c r="I36" i="1"/>
  <c r="I37" i="1"/>
  <c r="I38" i="1"/>
  <c r="I18" i="1"/>
  <c r="I33" i="1" s="1"/>
  <c r="O24" i="11" l="1"/>
  <c r="N24" i="11"/>
  <c r="P24" i="11"/>
  <c r="AD21" i="28"/>
  <c r="N21" i="28"/>
  <c r="L21" i="28"/>
  <c r="AC21" i="28"/>
  <c r="M21" i="28"/>
  <c r="AE21" i="28"/>
  <c r="AJ24" i="16"/>
  <c r="AI24" i="16"/>
  <c r="BC24" i="16"/>
  <c r="DF24" i="11"/>
  <c r="CL24" i="11"/>
  <c r="DE24" i="11"/>
  <c r="K35" i="29"/>
  <c r="M35" i="29"/>
  <c r="BB24" i="11"/>
  <c r="BT24" i="11"/>
  <c r="AZ24" i="11"/>
  <c r="L35" i="29"/>
  <c r="BU24" i="11"/>
  <c r="AH24" i="11"/>
  <c r="AI24" i="11"/>
  <c r="AG24" i="11"/>
  <c r="CN24" i="11"/>
  <c r="BA24" i="11"/>
  <c r="BV24" i="11"/>
  <c r="BV24" i="16"/>
  <c r="AK24" i="16"/>
  <c r="BW24" i="16"/>
  <c r="DD24" i="11"/>
  <c r="BU24" i="16"/>
  <c r="BB24" i="16"/>
  <c r="CM24" i="11"/>
  <c r="BD24" i="16"/>
  <c r="AG35" i="29"/>
  <c r="AJ35" i="29" s="1"/>
  <c r="N22" i="14"/>
  <c r="M22" i="14"/>
  <c r="L22" i="14"/>
  <c r="O24" i="16"/>
  <c r="P31" i="16"/>
  <c r="Q30" i="16"/>
  <c r="R29" i="16"/>
  <c r="P28" i="16"/>
  <c r="Q27" i="16"/>
  <c r="R34" i="16"/>
  <c r="P33" i="16"/>
  <c r="P32" i="16"/>
  <c r="R28" i="16"/>
  <c r="P30" i="16"/>
  <c r="Q29" i="16"/>
  <c r="P29" i="16"/>
  <c r="Q28" i="16"/>
  <c r="Q34" i="16"/>
  <c r="P34" i="16"/>
  <c r="Q33" i="16"/>
  <c r="P27" i="16"/>
  <c r="R31" i="16"/>
  <c r="R26" i="16"/>
  <c r="Q31" i="16"/>
  <c r="Q32" i="16"/>
  <c r="R27" i="16"/>
  <c r="R32" i="16"/>
  <c r="R30" i="16"/>
  <c r="R33" i="16"/>
  <c r="N35" i="29" l="1"/>
  <c r="Q35" i="29" s="1"/>
  <c r="AJ24" i="11"/>
  <c r="Q24" i="16"/>
  <c r="R24" i="16"/>
  <c r="P24" i="16"/>
  <c r="AF21" i="28"/>
  <c r="O21" i="28"/>
  <c r="DG24" i="11"/>
  <c r="CO24" i="11"/>
  <c r="BW24" i="11"/>
  <c r="Q24" i="11"/>
  <c r="BE24" i="16"/>
  <c r="AL24" i="16"/>
  <c r="BX24" i="16"/>
  <c r="S30" i="16"/>
  <c r="S28" i="16"/>
  <c r="S29" i="16"/>
  <c r="S34" i="16"/>
  <c r="S33" i="16"/>
  <c r="S31" i="16"/>
  <c r="S26" i="16"/>
  <c r="O22" i="14"/>
  <c r="S27" i="16"/>
  <c r="S32" i="16"/>
  <c r="B9" i="9"/>
  <c r="B10" i="9"/>
  <c r="S2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M16" authorId="0" shapeId="0" xr:uid="{00000000-0006-0000-0300-000001000000}">
      <text>
        <r>
          <rPr>
            <sz val="9"/>
            <color indexed="81"/>
            <rFont val="Tahoma"/>
            <family val="2"/>
          </rPr>
          <t>Indicar si existe consumo de este combustible en el equipamiento</t>
        </r>
      </text>
    </comment>
    <comment ref="D19" authorId="0" shapeId="0" xr:uid="{00000000-0006-0000-0300-000002000000}">
      <text>
        <r>
          <rPr>
            <b/>
            <sz val="9"/>
            <color indexed="81"/>
            <rFont val="Tahoma"/>
            <family val="2"/>
          </rPr>
          <t>Núcleo:</t>
        </r>
        <r>
          <rPr>
            <sz val="9"/>
            <color indexed="81"/>
            <rFont val="Tahoma"/>
            <family val="2"/>
          </rPr>
          <t xml:space="preserve"> Superficie mínima que desincentive el “efecto frontera” y, en todo caso, la zona mínima que abarque las estaciones que superan los niveles de calidad del aire.
</t>
        </r>
        <r>
          <rPr>
            <b/>
            <sz val="9"/>
            <color indexed="81"/>
            <rFont val="Tahoma"/>
            <family val="2"/>
          </rPr>
          <t>Anillo:</t>
        </r>
        <r>
          <rPr>
            <sz val="9"/>
            <color indexed="81"/>
            <rFont val="Tahoma"/>
            <family val="2"/>
          </rPr>
          <t xml:space="preserve"> Anchura mínima que desincentive el “efecto frontera” y, en todo caso, la zona mínima que abarque las estaciones que superan los niveles de calidad del aire.</t>
        </r>
      </text>
    </comment>
    <comment ref="D20" authorId="0" shapeId="0" xr:uid="{00000000-0006-0000-0300-000003000000}">
      <text>
        <r>
          <rPr>
            <b/>
            <sz val="9"/>
            <color indexed="81"/>
            <rFont val="Tahoma"/>
            <family val="2"/>
          </rPr>
          <t>Especial:</t>
        </r>
        <r>
          <rPr>
            <sz val="9"/>
            <color indexed="81"/>
            <rFont val="Tahoma"/>
            <family val="2"/>
          </rPr>
          <t xml:space="preserve"> Total del parque empresarial, polígono industrial o campus, ámbito sanitario o educativo.
</t>
        </r>
        <r>
          <rPr>
            <b/>
            <sz val="9"/>
            <color indexed="81"/>
            <rFont val="Tahoma"/>
            <family val="2"/>
          </rPr>
          <t>Puntual:</t>
        </r>
        <r>
          <rPr>
            <sz val="9"/>
            <color indexed="81"/>
            <rFont val="Tahoma"/>
            <family val="2"/>
          </rPr>
          <t xml:space="preserve"> Tramo de calle.</t>
        </r>
      </text>
    </comment>
    <comment ref="K31" authorId="0" shapeId="0" xr:uid="{00000000-0006-0000-0300-000004000000}">
      <text>
        <r>
          <rPr>
            <sz val="9"/>
            <color indexed="81"/>
            <rFont val="Tahoma"/>
            <family val="2"/>
          </rPr>
          <t>Indicar si se dispone del consumo de este combustible en el equipamiento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Y34" authorId="0" shapeId="0" xr:uid="{00000000-0006-0000-0400-000001000000}">
      <text>
        <r>
          <rPr>
            <sz val="9"/>
            <color indexed="81"/>
            <rFont val="Tahoma"/>
            <family val="2"/>
          </rPr>
          <t>En el caso de cumplimentar datos de actividad de manera mensual, agregar tantas filas como de meses disponibles se disponga el consumo energético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K23" authorId="0" shapeId="0" xr:uid="{00000000-0006-0000-0500-000001000000}">
      <text>
        <r>
          <rPr>
            <sz val="9"/>
            <color indexed="81"/>
            <rFont val="Tahoma"/>
            <family val="2"/>
          </rPr>
          <t>En el caso de cumplimentar datos de actividad de manera mensual, agregar tantas filas como de meses disponibles se disponga el consumo energético</t>
        </r>
      </text>
    </comment>
    <comment ref="AB23" authorId="0" shapeId="0" xr:uid="{00000000-0006-0000-0500-000002000000}">
      <text>
        <r>
          <rPr>
            <sz val="9"/>
            <color indexed="81"/>
            <rFont val="Tahoma"/>
            <family val="2"/>
          </rPr>
          <t>En el caso de cumplimentar datos de actividad de manera mensual, agregar tantas filas como de meses disponibles se disponga el consumo energético</t>
        </r>
      </text>
    </comment>
    <comment ref="AU23" authorId="0" shapeId="0" xr:uid="{00000000-0006-0000-0500-000003000000}">
      <text>
        <r>
          <rPr>
            <sz val="9"/>
            <color indexed="81"/>
            <rFont val="Tahoma"/>
            <family val="2"/>
          </rPr>
          <t>En el caso de cumplimentar datos de actividad de manera mensual, agregar tantas filas como de meses disponibles se disponga el consumo energético</t>
        </r>
      </text>
    </comment>
    <comment ref="BN23" authorId="0" shapeId="0" xr:uid="{00000000-0006-0000-0500-000004000000}">
      <text>
        <r>
          <rPr>
            <sz val="9"/>
            <color indexed="81"/>
            <rFont val="Tahoma"/>
            <family val="2"/>
          </rPr>
          <t>En el caso de cumplimentar datos de actividad de manera mensual, agregar tantas filas como de meses disponibles se disponga el consumo energético</t>
        </r>
      </text>
    </comment>
    <comment ref="CG23" authorId="0" shapeId="0" xr:uid="{00000000-0006-0000-0500-000005000000}">
      <text>
        <r>
          <rPr>
            <sz val="9"/>
            <color indexed="81"/>
            <rFont val="Tahoma"/>
            <family val="2"/>
          </rPr>
          <t>En el caso de cumplimentar datos de actividad de manera mensual, agregar tantas filas como de meses disponibles se disponga el consumo energético</t>
        </r>
      </text>
    </comment>
    <comment ref="CY23" authorId="0" shapeId="0" xr:uid="{00000000-0006-0000-0500-000006000000}">
      <text>
        <r>
          <rPr>
            <sz val="9"/>
            <color indexed="81"/>
            <rFont val="Tahoma"/>
            <family val="2"/>
          </rPr>
          <t>En el caso de cumplimentar datos de actividad de manera mensual, agregar tantas filas como de meses disponibles se disponga el consumo energético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E23" authorId="0" shapeId="0" xr:uid="{00000000-0006-0000-0700-000001000000}">
      <text>
        <r>
          <rPr>
            <sz val="9"/>
            <color indexed="81"/>
            <rFont val="Tahoma"/>
            <family val="2"/>
          </rPr>
          <t>Los equipamientos municipales contemplan el consumo energético en Alumbrado Público y Semáforos (Electricidad), así como en Edificios municipales (Electricidad, Combustibles fósiles y fugas de gases refrigerantes)</t>
        </r>
      </text>
    </comment>
    <comment ref="L23" authorId="0" shapeId="0" xr:uid="{00000000-0006-0000-0700-000002000000}">
      <text>
        <r>
          <rPr>
            <sz val="9"/>
            <color indexed="81"/>
            <rFont val="Tahoma"/>
            <family val="2"/>
          </rPr>
          <t>Completar sólo en caso de conocer el dato disgregado del equipamiento</t>
        </r>
      </text>
    </comment>
    <comment ref="Y23" authorId="0" shapeId="0" xr:uid="{00000000-0006-0000-0700-000003000000}">
      <text>
        <r>
          <rPr>
            <sz val="9"/>
            <color indexed="81"/>
            <rFont val="Tahoma"/>
            <family val="2"/>
          </rPr>
          <t>Los equipamientos municipales contemplan el consumo energético en Alumbrado Público y Semáforos (Electricidad), así como en Edificios municipales (Electricidad, Combustibles fósiles y fugas de gases refrigerantes)</t>
        </r>
      </text>
    </comment>
    <comment ref="AE23" authorId="0" shapeId="0" xr:uid="{00000000-0006-0000-0700-000004000000}">
      <text>
        <r>
          <rPr>
            <sz val="9"/>
            <color indexed="81"/>
            <rFont val="Tahoma"/>
            <family val="2"/>
          </rPr>
          <t>Completar sólo en caso de conocer el dato desagregado del equipamiento</t>
        </r>
      </text>
    </comment>
    <comment ref="AR23" authorId="0" shapeId="0" xr:uid="{00000000-0006-0000-0700-000005000000}">
      <text>
        <r>
          <rPr>
            <sz val="9"/>
            <color indexed="81"/>
            <rFont val="Tahoma"/>
            <family val="2"/>
          </rPr>
          <t>Los equipamientos municipales contemplan el consumo energético en Alumbrado Público y Semáforos (Electricidad), así como en Edificios municipales (Electricidad, Combustibles fósiles y fugas de gases refrigerantes)</t>
        </r>
      </text>
    </comment>
    <comment ref="AX23" authorId="0" shapeId="0" xr:uid="{00000000-0006-0000-0700-000006000000}">
      <text>
        <r>
          <rPr>
            <sz val="9"/>
            <color indexed="81"/>
            <rFont val="Tahoma"/>
            <family val="2"/>
          </rPr>
          <t>Completar sólo en caso de conocer el dato disgregado del equipamiento</t>
        </r>
      </text>
    </comment>
    <comment ref="BK23" authorId="0" shapeId="0" xr:uid="{00000000-0006-0000-0700-000007000000}">
      <text>
        <r>
          <rPr>
            <sz val="9"/>
            <color indexed="81"/>
            <rFont val="Tahoma"/>
            <family val="2"/>
          </rPr>
          <t>Los equipamientos municipales contemplan el consumo energético en Alumbrado Público y Semáforos (Electricidad), así como en Edificios municipales (Electricidad, Combustibles fósiles y fugas de gases refrigerantes)</t>
        </r>
      </text>
    </comment>
    <comment ref="BQ23" authorId="0" shapeId="0" xr:uid="{00000000-0006-0000-0700-000008000000}">
      <text>
        <r>
          <rPr>
            <sz val="9"/>
            <color indexed="81"/>
            <rFont val="Tahoma"/>
            <family val="2"/>
          </rPr>
          <t>Completar sólo en caso de conocer el dato disgregado del equipamiento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G21" authorId="0" shapeId="0" xr:uid="{00000000-0006-0000-0600-000001000000}">
      <text>
        <r>
          <rPr>
            <sz val="9"/>
            <color indexed="81"/>
            <rFont val="Tahoma"/>
            <family val="2"/>
          </rPr>
          <t>En el caso de cumplimentar datos de actividad de manera mensual, agregar tantas filas como de meses disponibles se disponga el consumo energético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G20" authorId="0" shapeId="0" xr:uid="{00000000-0006-0000-0800-000001000000}">
      <text>
        <r>
          <rPr>
            <sz val="9"/>
            <color indexed="81"/>
            <rFont val="Tahoma"/>
            <family val="2"/>
          </rPr>
          <t>En el caso de cumplimentar datos de actividad de manera mensual, agregar tantas filas como de meses disponibles se disponga el consumo energético</t>
        </r>
      </text>
    </comment>
    <comment ref="X20" authorId="0" shapeId="0" xr:uid="{00000000-0006-0000-0800-000002000000}">
      <text>
        <r>
          <rPr>
            <sz val="9"/>
            <color indexed="81"/>
            <rFont val="Tahoma"/>
            <family val="2"/>
          </rPr>
          <t>En el caso de cumplimentar datos de actividad de manera mensual, agregar tantas filas como de meses disponibles se disponga el consumo energético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O29" authorId="0" shapeId="0" xr:uid="{00000000-0006-0000-0D00-000001000000}">
      <text>
        <r>
          <rPr>
            <b/>
            <sz val="9"/>
            <color indexed="81"/>
            <rFont val="Tahoma"/>
            <family val="2"/>
          </rPr>
          <t xml:space="preserve">CONSIDERA:
</t>
        </r>
        <r>
          <rPr>
            <sz val="9"/>
            <color indexed="81"/>
            <rFont val="Tahoma"/>
            <family val="2"/>
          </rPr>
          <t>Aproximadamente 376kwh para una autonomia de 200km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Sergio Ballestero</author>
  </authors>
  <commentList>
    <comment ref="B23" authorId="0" shapeId="0" xr:uid="{00000000-0006-0000-1000-000001000000}">
      <text>
        <r>
          <rPr>
            <sz val="9"/>
            <color indexed="81"/>
            <rFont val="Tahoma"/>
            <family val="2"/>
          </rPr>
          <t xml:space="preserve">Local bus (not London)
</t>
        </r>
      </text>
    </comment>
    <comment ref="B28" authorId="0" shapeId="0" xr:uid="{00000000-0006-0000-1000-000002000000}">
      <text>
        <r>
          <rPr>
            <sz val="9"/>
            <color indexed="81"/>
            <rFont val="Tahoma"/>
            <family val="2"/>
          </rPr>
          <t xml:space="preserve">Local bus (not London)
</t>
        </r>
      </text>
    </comment>
    <comment ref="B34" authorId="0" shapeId="0" xr:uid="{00000000-0006-0000-1000-000003000000}">
      <text>
        <r>
          <rPr>
            <sz val="9"/>
            <color indexed="81"/>
            <rFont val="Tahoma"/>
            <family val="2"/>
          </rPr>
          <t>not refrigerated (3,5-33t)
100% Laden
All HGVs</t>
        </r>
      </text>
    </comment>
    <comment ref="B38" authorId="0" shapeId="0" xr:uid="{00000000-0006-0000-1000-000004000000}">
      <text>
        <r>
          <rPr>
            <sz val="9"/>
            <color indexed="81"/>
            <rFont val="Tahoma"/>
            <family val="2"/>
          </rPr>
          <t>Vans Average (up to 3.5 tonnes)</t>
        </r>
      </text>
    </comment>
    <comment ref="B40" authorId="0" shapeId="0" xr:uid="{00000000-0006-0000-1000-000005000000}">
      <text>
        <r>
          <rPr>
            <sz val="9"/>
            <color indexed="81"/>
            <rFont val="Tahoma"/>
            <family val="2"/>
          </rPr>
          <t>Vans Average (up to 3.5 tonnes)</t>
        </r>
      </text>
    </comment>
    <comment ref="B42" authorId="0" shapeId="0" xr:uid="{00000000-0006-0000-1000-000006000000}">
      <text>
        <r>
          <rPr>
            <sz val="9"/>
            <color indexed="81"/>
            <rFont val="Tahoma"/>
            <family val="2"/>
          </rPr>
          <t>Vans Average (up to 3.5 tonnes)</t>
        </r>
      </text>
    </comment>
    <comment ref="B44" authorId="0" shapeId="0" xr:uid="{00000000-0006-0000-1000-000007000000}">
      <text>
        <r>
          <rPr>
            <sz val="9"/>
            <color indexed="81"/>
            <rFont val="Tahoma"/>
            <family val="2"/>
          </rPr>
          <t>Vans Average (up to 3.5 tonnes)</t>
        </r>
      </text>
    </comment>
    <comment ref="B45" authorId="0" shapeId="0" xr:uid="{00000000-0006-0000-1000-000008000000}">
      <text>
        <r>
          <rPr>
            <sz val="9"/>
            <color indexed="81"/>
            <rFont val="Tahoma"/>
            <family val="2"/>
          </rPr>
          <t>Vans Average (up to 3.5 tonnes)</t>
        </r>
      </text>
    </comment>
    <comment ref="B63" authorId="0" shapeId="0" xr:uid="{00000000-0006-0000-1000-000009000000}">
      <text>
        <r>
          <rPr>
            <sz val="9"/>
            <color indexed="81"/>
            <rFont val="Tahoma"/>
            <family val="2"/>
          </rPr>
          <t>Modificar e indicar la compañía suministradora, en caso de conocerla</t>
        </r>
      </text>
    </comment>
  </commentList>
</comments>
</file>

<file path=xl/sharedStrings.xml><?xml version="1.0" encoding="utf-8"?>
<sst xmlns="http://schemas.openxmlformats.org/spreadsheetml/2006/main" count="11017" uniqueCount="1495">
  <si>
    <t>Origen</t>
  </si>
  <si>
    <t>Ayuntamiento</t>
  </si>
  <si>
    <t>Desplegables</t>
  </si>
  <si>
    <t>Edificio Ayuntamiento</t>
  </si>
  <si>
    <t>Edificio Residencial</t>
  </si>
  <si>
    <t>Edificio Terciario</t>
  </si>
  <si>
    <t>Edificio Industrial</t>
  </si>
  <si>
    <t>Transporte</t>
  </si>
  <si>
    <t>Alcance</t>
  </si>
  <si>
    <t>A1</t>
  </si>
  <si>
    <t>A2</t>
  </si>
  <si>
    <t>Fuente</t>
  </si>
  <si>
    <t>Residencial</t>
  </si>
  <si>
    <t>Industrial</t>
  </si>
  <si>
    <t>Municipio</t>
  </si>
  <si>
    <t>Origen_Fuente</t>
  </si>
  <si>
    <t>Alumbrado Público+Semáforos</t>
  </si>
  <si>
    <t>Flota municipal</t>
  </si>
  <si>
    <t>Flota gestión de residuos</t>
  </si>
  <si>
    <t>Transporte público</t>
  </si>
  <si>
    <t>Instalaciones fijas</t>
  </si>
  <si>
    <t>Tipología de combustible</t>
  </si>
  <si>
    <t>Gas natural</t>
  </si>
  <si>
    <t>Gas butano</t>
  </si>
  <si>
    <t>Gas propano</t>
  </si>
  <si>
    <t>Gasóleo C</t>
  </si>
  <si>
    <t>Electricidad</t>
  </si>
  <si>
    <t>Electricidad Mix nacional</t>
  </si>
  <si>
    <t>Factores de emisión</t>
  </si>
  <si>
    <t>HFCs - R410A</t>
  </si>
  <si>
    <t>Unidad</t>
  </si>
  <si>
    <t>Año</t>
  </si>
  <si>
    <t>Sector</t>
  </si>
  <si>
    <t>Servicios</t>
  </si>
  <si>
    <t>Residuos</t>
  </si>
  <si>
    <t>Tipología</t>
  </si>
  <si>
    <t>Tipo de Edificio</t>
  </si>
  <si>
    <t>Social</t>
  </si>
  <si>
    <t>Turismos</t>
  </si>
  <si>
    <t>habitantes</t>
  </si>
  <si>
    <t>Transporte privado</t>
  </si>
  <si>
    <t>Transporte comercial</t>
  </si>
  <si>
    <t xml:space="preserve">Número de líneas de autobuses </t>
  </si>
  <si>
    <t>Número de autobuses/día</t>
  </si>
  <si>
    <t>Puntos de recarga de vehículos eléctrico</t>
  </si>
  <si>
    <t>Zonas de carga/descarga</t>
  </si>
  <si>
    <t>Unidades</t>
  </si>
  <si>
    <t>Km</t>
  </si>
  <si>
    <t>Autobús público</t>
  </si>
  <si>
    <t>Bicicleta</t>
  </si>
  <si>
    <t>Vehículos eléctricos</t>
  </si>
  <si>
    <t>Comercial</t>
  </si>
  <si>
    <t>General</t>
  </si>
  <si>
    <t>Km/h</t>
  </si>
  <si>
    <t>Número de paradas en ZBE</t>
  </si>
  <si>
    <t>Metro</t>
  </si>
  <si>
    <t>Tranvía</t>
  </si>
  <si>
    <t>Número de líneas de metro</t>
  </si>
  <si>
    <t>Red de metro ZBE</t>
  </si>
  <si>
    <t>Red bus ZBE</t>
  </si>
  <si>
    <t>Velocidad media</t>
  </si>
  <si>
    <t xml:space="preserve">Velocidad media </t>
  </si>
  <si>
    <t>Zonas de aparcamiento bicicletas</t>
  </si>
  <si>
    <t>Vehículo privado</t>
  </si>
  <si>
    <t>Plazas de aparcamiento públicos</t>
  </si>
  <si>
    <t>Plazas de parkings privados en ZBE</t>
  </si>
  <si>
    <t>Número de líneas de tranvía</t>
  </si>
  <si>
    <t>Número de líneas de cercanías</t>
  </si>
  <si>
    <t>Red de cercanías ZBE</t>
  </si>
  <si>
    <t>Cercanías</t>
  </si>
  <si>
    <t>Educación</t>
  </si>
  <si>
    <t>Deportivo</t>
  </si>
  <si>
    <t>Cultural</t>
  </si>
  <si>
    <t>Centros cívicos</t>
  </si>
  <si>
    <t>Administración</t>
  </si>
  <si>
    <t>Otros</t>
  </si>
  <si>
    <t>Centros médicos</t>
  </si>
  <si>
    <t>Kwh</t>
  </si>
  <si>
    <t>l</t>
  </si>
  <si>
    <t>Kg</t>
  </si>
  <si>
    <t>Tipología ZBE</t>
  </si>
  <si>
    <t xml:space="preserve">Población </t>
  </si>
  <si>
    <t>Núcleo</t>
  </si>
  <si>
    <t>Anillo</t>
  </si>
  <si>
    <t>Especial</t>
  </si>
  <si>
    <t>Puntual</t>
  </si>
  <si>
    <t>Km2</t>
  </si>
  <si>
    <t>Localización</t>
  </si>
  <si>
    <t>m2</t>
  </si>
  <si>
    <t>Núm.</t>
  </si>
  <si>
    <t>Fecha de implantación</t>
  </si>
  <si>
    <t>Indicador 1</t>
  </si>
  <si>
    <t>Indicador 2</t>
  </si>
  <si>
    <t>Acciones para favorecer las ZBE</t>
  </si>
  <si>
    <t>Medida</t>
  </si>
  <si>
    <t>Tipología de medida</t>
  </si>
  <si>
    <t>Mejora y uso de la red de transporte público</t>
  </si>
  <si>
    <t>Electrificación de la red de transporte pública y otros combustibles limpios</t>
  </si>
  <si>
    <t>Fomento del uso de medios de transporte eléctricos privados</t>
  </si>
  <si>
    <t>Movilidad eléctrica compartida</t>
  </si>
  <si>
    <t>Reparto de mercancías y movilidad al trabajo sostenibles</t>
  </si>
  <si>
    <t>Datos de consumos y emisiones en equipamientos y edificios</t>
  </si>
  <si>
    <t>Datos de consumos y emisiones de transportes</t>
  </si>
  <si>
    <t>Municipales</t>
  </si>
  <si>
    <t>Residenciales</t>
  </si>
  <si>
    <t>Terciarios</t>
  </si>
  <si>
    <t>Edificios</t>
  </si>
  <si>
    <t>Descripción:</t>
  </si>
  <si>
    <t>media/mes</t>
  </si>
  <si>
    <r>
      <t xml:space="preserve">Emisiones </t>
    </r>
    <r>
      <rPr>
        <b/>
        <sz val="10"/>
        <color theme="5" tint="-0.249977111117893"/>
        <rFont val="Segoe UI"/>
        <family val="2"/>
      </rPr>
      <t>(tCO2e)</t>
    </r>
  </si>
  <si>
    <t>Facilitación de desplazamientos a pie, bicicleta u otro medio de transporte activo</t>
  </si>
  <si>
    <t>Biomasa</t>
  </si>
  <si>
    <t>ZBE</t>
  </si>
  <si>
    <t>Tipo de Zona</t>
  </si>
  <si>
    <t>Rural</t>
  </si>
  <si>
    <t>kgCO2/ud</t>
  </si>
  <si>
    <t>kgCH4/ud</t>
  </si>
  <si>
    <t>kgN2O/ud</t>
  </si>
  <si>
    <t>A pie</t>
  </si>
  <si>
    <t>Gases refrigerantes</t>
  </si>
  <si>
    <t>kWh</t>
  </si>
  <si>
    <t>Electricidad Compañía A</t>
  </si>
  <si>
    <t>Categoría</t>
  </si>
  <si>
    <t>Existencia de consumos energéticos</t>
  </si>
  <si>
    <t xml:space="preserve"> </t>
  </si>
  <si>
    <t>Datos totales de consumos y emisiones en equipamientos y edificios</t>
  </si>
  <si>
    <t>Mes</t>
  </si>
  <si>
    <t>Enero</t>
  </si>
  <si>
    <t>Febrero</t>
  </si>
  <si>
    <t>Marzo</t>
  </si>
  <si>
    <t>Abril</t>
  </si>
  <si>
    <t>Mayo</t>
  </si>
  <si>
    <t>Junio</t>
  </si>
  <si>
    <t>Julio</t>
  </si>
  <si>
    <t>Agosto</t>
  </si>
  <si>
    <t>Septiembre</t>
  </si>
  <si>
    <t>Octubre</t>
  </si>
  <si>
    <t>Noviembre</t>
  </si>
  <si>
    <t>Diciembre</t>
  </si>
  <si>
    <t>TRANSPORTE</t>
  </si>
  <si>
    <t>EDIFICIOS</t>
  </si>
  <si>
    <t>EDIFICIOS MUNICIPALES</t>
  </si>
  <si>
    <t>.- En general, cada una de las instalaciones deberá contener consumos eléctricos y consumos de combustible (según tipología).</t>
  </si>
  <si>
    <t>.- En caso de disponer de consumos desagregados de edificios por mes, indicarlo. En caso contrario, es posible incluir únicamente el dato anual sin especificar mes.</t>
  </si>
  <si>
    <t>EDIFICIOS INDUSTRIALES</t>
  </si>
  <si>
    <t>EDIFICIOS SERVICIOS</t>
  </si>
  <si>
    <t>EDIFICIOS RESIDENCIALES</t>
  </si>
  <si>
    <t>.- Se muestra un listado de todas las posibles alternativas de consumos energéticos. Completar aquella información disponible</t>
  </si>
  <si>
    <t>Etiquetas de fila</t>
  </si>
  <si>
    <t>Total general</t>
  </si>
  <si>
    <t>(en blanco)</t>
  </si>
  <si>
    <t>Etiquetas de columna</t>
  </si>
  <si>
    <t>Total Suma de Dato de actividad</t>
  </si>
  <si>
    <t>Suma de Dato de actividad</t>
  </si>
  <si>
    <t>Total Suma de Emisiones (tCO2e)</t>
  </si>
  <si>
    <t>Suma de Emisiones (tCO2e)</t>
  </si>
  <si>
    <t>La información necesarias para la flota de vehículos municipal (o empresas públicas) deberán ser proporcionadas por el propio Ayuntamiento.</t>
  </si>
  <si>
    <t>La obtención de los resultados de las encuestas serán extrapolados según los datos generales del municipio.</t>
  </si>
  <si>
    <t>Promedio de viajeros/vehículo</t>
  </si>
  <si>
    <t>Listado de acciones y medidas realizadas para favorecer las zonas de bajas emisiones</t>
  </si>
  <si>
    <t>Categoría transporte público</t>
  </si>
  <si>
    <t>Tranvía / Tren</t>
  </si>
  <si>
    <t>Categoría gestión de residuos</t>
  </si>
  <si>
    <t>Categoría flota municipal</t>
  </si>
  <si>
    <t>Unidades_Equip</t>
  </si>
  <si>
    <t>.-En caso de disponer de consumos desagregados por mes, indicarlo. En caso contrario, es posible incluir únicamente el dato anual sin especificar mes.</t>
  </si>
  <si>
    <t>Se espera que los datos de equipamientos municipales puedan ser aportados por el propio Ayuntamiento (o por aplicación de gestión energética)</t>
  </si>
  <si>
    <t>Red de carril bici en ZBE</t>
  </si>
  <si>
    <t>Mix sin GdO</t>
  </si>
  <si>
    <t xml:space="preserve">Factor GdO renovable </t>
  </si>
  <si>
    <t>Factor GdO cog. alta eficiencia</t>
  </si>
  <si>
    <t>Etiquetado restante de comercializadoras que han efectuado redenciones de GdO</t>
  </si>
  <si>
    <t>Etiquetado de comercializadoras</t>
  </si>
  <si>
    <t>Comercializadora</t>
  </si>
  <si>
    <t>ACCIONA GREEN ENERGY DEVELOPMENTS SL</t>
  </si>
  <si>
    <t>ACCIONA GREEN ENERGY DEVELOPMENTS, S.L.</t>
  </si>
  <si>
    <t>ADEINNOVA ENERGIA S.L</t>
  </si>
  <si>
    <t>ACCIÓN ENERGÍA COMERCIALIZADORA, S.L.</t>
  </si>
  <si>
    <t>ADELFAS ENERGIA SL</t>
  </si>
  <si>
    <t>ACSOL ENERGÍA GLOBAL, S.A.</t>
  </si>
  <si>
    <t>AB ENERGÍA 1903, S.L.</t>
  </si>
  <si>
    <t>ACTIVA COMERCIALIZADORA DE ENERGÍA SL</t>
  </si>
  <si>
    <t>ALDRO ENERGÍA Y SOLUCIONES, S.L.U.</t>
  </si>
  <si>
    <t>ADEINNOVA ENERGÍA, S.L.U.</t>
  </si>
  <si>
    <t>ALPIQ ENERGIA ESPAÑA SAU</t>
  </si>
  <si>
    <t>ADELFAS ENERGÍA, S.L.</t>
  </si>
  <si>
    <t>ARACAN ENERGIA S.L.</t>
  </si>
  <si>
    <t>ADS ENERGY 8,0, S.L.</t>
  </si>
  <si>
    <t>ARSUS ENERGIA, S.L</t>
  </si>
  <si>
    <t>ADURIZ ENERGÍA, S.L.U.</t>
  </si>
  <si>
    <t>ATLAS ENERGIA COMERCIAL, S.L.</t>
  </si>
  <si>
    <t>AGENTE DEL MERCADO ELÉCTRICO, S.A.</t>
  </si>
  <si>
    <t>AUDAX RENOVABLES, S.A</t>
  </si>
  <si>
    <t>AGRI-ENERGÍA, S.A.</t>
  </si>
  <si>
    <t>AVANZALIA ENERGIA COMERCIALIZADORA SA</t>
  </si>
  <si>
    <t>AGUAS DE BARBASTRO ENERGÍA, S.L.</t>
  </si>
  <si>
    <t>AXPO IBERIA S.L.</t>
  </si>
  <si>
    <t>AHORRELUZ SERVICIOS ONLINE S.L</t>
  </si>
  <si>
    <t>BIROU GAS S.L.</t>
  </si>
  <si>
    <t>AHORRO ENERGÍA HOGAR INVESTMENTS, S.L.</t>
  </si>
  <si>
    <t>BP GAS EUROPE SA</t>
  </si>
  <si>
    <t>AIRE COMERCIALIZADORA S.L.</t>
  </si>
  <si>
    <t>CEPSA GAS Y ELECTRICIDAD, S.A.U.</t>
  </si>
  <si>
    <t>AIRE LIMPIO SL</t>
  </si>
  <si>
    <t>CIDE HCENERGÍA S.A.U</t>
  </si>
  <si>
    <t>ALCANZIA ENERGÍA, S.L.</t>
  </si>
  <si>
    <t>COMERCIALIZADORA ELECTRICA PENINSULAR S.L.</t>
  </si>
  <si>
    <t>DISA ENERGIA ELECTRICA S.L.</t>
  </si>
  <si>
    <t>ALPEX IBÉRICA DE ENERGÍA, S.L.U</t>
  </si>
  <si>
    <t>DREUE ELECTRIC, S.L.U</t>
  </si>
  <si>
    <t>ALPIQ ENERGÍA ESPAÑA, S.A.U.</t>
  </si>
  <si>
    <t>ECOLUZ ENERGIA, SL</t>
  </si>
  <si>
    <t>ALSET COMERCIALIZADORA, S.L.</t>
  </si>
  <si>
    <t>EDP CLIENTES SAU</t>
  </si>
  <si>
    <t>ANOTHER ENERGY OPTION, S.L.</t>
  </si>
  <si>
    <t>EDP ESPAÑA, S.A</t>
  </si>
  <si>
    <t>AQUÍ ENERGÍA, S.L.</t>
  </si>
  <si>
    <t>ELECTIAPLUS COMERCIALIZADORA DE ENERGIA S.L.U</t>
  </si>
  <si>
    <t>ARACÁN ENERGÍA, S.L.</t>
  </si>
  <si>
    <t>ELECTRA NORTE ENERGÍA, S.A.</t>
  </si>
  <si>
    <t>ARSUS ENERGÍA, S.L</t>
  </si>
  <si>
    <t>ELECTRICA DE GUIXES ENERGIA, SL</t>
  </si>
  <si>
    <t xml:space="preserve">ASAL DE ENERGÍA, S.L. </t>
  </si>
  <si>
    <t>ELECTRICA SEROSENSE, S.L.</t>
  </si>
  <si>
    <t>ATENCO ENERGÍA SL</t>
  </si>
  <si>
    <t>ELECTRICIDAD ELEIA S.L.</t>
  </si>
  <si>
    <t>ATLAS ENERGÍA COMERCIAL, S.L.</t>
  </si>
  <si>
    <t>EMPRESA DE ALUMBRADO ELECTRICO DE CEUTA, S.A.</t>
  </si>
  <si>
    <t>AUDAX ENERGÍA, S.L.U.</t>
  </si>
  <si>
    <t>ENDESA ENERGÍA RENOVABLE, S.L.</t>
  </si>
  <si>
    <t>AURA ENERGÍA, S.L.</t>
  </si>
  <si>
    <t>ENDESA ENERGÍA S.A.U.</t>
  </si>
  <si>
    <t>AUSARTA PRIMA, S.L.</t>
  </si>
  <si>
    <t>ENERCOLUZ ENERGIA SL</t>
  </si>
  <si>
    <t>AVANZALIA ENERGÍA COMERCIALIZADORA, S.A.</t>
  </si>
  <si>
    <t>ENERGIA DLR COMERCIALIZADORA, SL</t>
  </si>
  <si>
    <t>AXPO IBERIA, S.L.</t>
  </si>
  <si>
    <t>ENERGIA NUFRI SL</t>
  </si>
  <si>
    <t>BASSOLS ENERGÍA COMERCIAL, S.L.</t>
  </si>
  <si>
    <t>ENERGIA VIVA SPAIN, S.L.</t>
  </si>
  <si>
    <t>BEYOND SUN SL</t>
  </si>
  <si>
    <t>ENERGY BY COGEN S.L.U.</t>
  </si>
  <si>
    <t>ENERGY STROM XXI SL</t>
  </si>
  <si>
    <t>BON PREU, SAU</t>
  </si>
  <si>
    <t>ENERGYA VM GESTION DE ENERGÍA, S.L</t>
  </si>
  <si>
    <t>BULB ENERGÍA IBÉRICA SL</t>
  </si>
  <si>
    <t>ENERXIA GALEGA MAIS SLU</t>
  </si>
  <si>
    <t>BY ENERGYC ENERGÍA EFICIENTE, S.L.</t>
  </si>
  <si>
    <t>ENGIE ESPAÑA, S.L</t>
  </si>
  <si>
    <t>CATGAS ENERGÍA, S.A.</t>
  </si>
  <si>
    <t>ENSTROGA, S.L.</t>
  </si>
  <si>
    <t>CEPSA COMERCIAL PETRÓLEO,_x000D_
S.A.U.</t>
  </si>
  <si>
    <t>ESTRATEGIAS ELÉCTRICAS INTEGRALES, S.A.</t>
  </si>
  <si>
    <t>CEPSA GAS Y ELECTRICIDAD, S.A.</t>
  </si>
  <si>
    <t>FACTOR ENERGÍA ESPAÑA, S.A.</t>
  </si>
  <si>
    <t>CHITAHI ENERGY, S.L.</t>
  </si>
  <si>
    <t>FACTOR ENERGÍA, S.A.</t>
  </si>
  <si>
    <t>CIDE HCENERGÍA S.A.</t>
  </si>
  <si>
    <t>FENIE ENERGIA SA</t>
  </si>
  <si>
    <t>COMERCIALIZADORA DE ELECTRICIDAD Y GAS DEL MEDITERRÁNEO, S.L.</t>
  </si>
  <si>
    <t>FOENER ENERGÍA, S.L</t>
  </si>
  <si>
    <t>COMERCIALIZADORA DE ENERGÍA DIRECTA, S.L.</t>
  </si>
  <si>
    <t>FORTIA ENERGIA S.L.</t>
  </si>
  <si>
    <t>COMERCIALIZADORA ELÉCTRICA DE CADIZ, S.A.</t>
  </si>
  <si>
    <t>GALP ENERGÍA ESPAÑA, S.A.U.</t>
  </si>
  <si>
    <t>COMERCIALIZADORA ELÉCTRICA PENINSULAR S.L.</t>
  </si>
  <si>
    <t>GAS NATURAL COMERCIALIZADORA SA</t>
  </si>
  <si>
    <t>COMERCIALIZADORA ELÉCTRICA TALAYUELAS, S.L.</t>
  </si>
  <si>
    <t>GASELEC DIVERSIFICACIÓN S.L.</t>
  </si>
  <si>
    <t>COMERCIALIZADORA ENERGÉTICA SOSTENIBLE, S.A.U.</t>
  </si>
  <si>
    <t>GERENTA ENERGÍA, S.L.U.</t>
  </si>
  <si>
    <t>COMERCIALIZADORA LERSA , S.L.</t>
  </si>
  <si>
    <t>GESTERNOVA, S.A</t>
  </si>
  <si>
    <t>COMERCIALIZADORA TORRES ENERGÍA, S.L.</t>
  </si>
  <si>
    <t>GLOBELIGHT ENERGY S.L</t>
  </si>
  <si>
    <t>COMPAÑÍA ESCANDINAVA DE ELECTRICIDAD EN ESPAÑA, S.L.</t>
  </si>
  <si>
    <t>HIDROELÉCTRICA DEL VALIRA, S.L.</t>
  </si>
  <si>
    <t>CONECTA ENERGÍA VERDE, S.L.</t>
  </si>
  <si>
    <t>HOLALUZ-CLIDOM, S.A</t>
  </si>
  <si>
    <t>COOPERATIVA ELÉCTRICA DE CASTELLAR, S.C.V.</t>
  </si>
  <si>
    <t>IBERDROLA CLIENTES, S.A.U.</t>
  </si>
  <si>
    <t>COOPERATIVA ELÉCTRICA BENÉFICA CATRALENSE, COOP. V.</t>
  </si>
  <si>
    <t>IBERDROLA SERVICIOS ENERGETICOS, S.A.U.</t>
  </si>
  <si>
    <t>COOPERATIVA ELÉCTRICA BENÉFICA SAN FRANCISCO DE ASÍS, COOP. V.</t>
  </si>
  <si>
    <t>INER ENERGIA CASTILLA LA MANCHA SL</t>
  </si>
  <si>
    <t>COOPERATIVA ELÉCTRICA-BENÉFICA ALBATERENSE, COOP.V.</t>
  </si>
  <si>
    <t>INTEGRACIÓN EUROPEA DE ENERGIA, S.A.U.</t>
  </si>
  <si>
    <t>COOPERATIVA VALENCIANA ELECTRODISTRIBUIDORA DE FUERZA Y ALUMBRADO SERRALLO, S.Coop.V.</t>
  </si>
  <si>
    <t>LONJAS TECNOLOGÍA, S.A.</t>
  </si>
  <si>
    <t>CORPOLUX, S.L.</t>
  </si>
  <si>
    <t>LUZÍA ENERGÍA, S.L</t>
  </si>
  <si>
    <t>CORPORACIÓN ALIMENTARIA GUISSONA, S.A.</t>
  </si>
  <si>
    <t>MY ENERGIA ONER S.L</t>
  </si>
  <si>
    <t>COX ENERGÍA COMERCIALIZADORA ESPA¿A, S.L.U.</t>
  </si>
  <si>
    <t>NATURGY IBERIA, S.A.</t>
  </si>
  <si>
    <t>CYE ENERGÍA, S.L.</t>
  </si>
  <si>
    <t>NEOELECTRA ENERGÍA, S.L.U.</t>
  </si>
  <si>
    <t>DAIMUZ ENERGÍA, S.L.</t>
  </si>
  <si>
    <t>NEXUS ENERGIA SA</t>
  </si>
  <si>
    <t>DISA ENERGÍA ELÉCTRICA, S.L.U.</t>
  </si>
  <si>
    <t>OCTOPUS ENERGY ESPAÑA, S.L.U.</t>
  </si>
  <si>
    <t>DOMÉSTICA GAS Y ELECTRICIDAD SLU</t>
  </si>
  <si>
    <t>ON DEMAND FACILITIES, SLU</t>
  </si>
  <si>
    <t>DREUE ELECTRIC, S.L.</t>
  </si>
  <si>
    <t>PETRONIEVES ENERGIA 1, S.L.</t>
  </si>
  <si>
    <t>DRK ENERGY, S.L.</t>
  </si>
  <si>
    <t>POTENZIA COMERCIALIZADORA SL</t>
  </si>
  <si>
    <t>DUFENERGY TRADING S.A.</t>
  </si>
  <si>
    <t>RECICLAJES ECOLOGICOS NAGINI, S.L.</t>
  </si>
  <si>
    <t>ECOEQ ENERGÉTICA, S.L.</t>
  </si>
  <si>
    <t>RENEWABLE VENTURES SLU</t>
  </si>
  <si>
    <t>ECOFUTURA LUZ ENERGÍA, S.L.</t>
  </si>
  <si>
    <t>REPSOL COMERCIALIZADORA DE ELECTRICIDAD Y GAS, S.L.U</t>
  </si>
  <si>
    <t>ECONACTIVA, S. COOP DE C-LM</t>
  </si>
  <si>
    <t>ROFEICA ENERGIA, S.A</t>
  </si>
  <si>
    <t>RONDA OESTE ENERGÍA, S.L</t>
  </si>
  <si>
    <t>EDP COMERCIALIZADORA, S.A.U.</t>
  </si>
  <si>
    <t>SAMPOL INGENIERIA Y OBRAS SA</t>
  </si>
  <si>
    <t>EDP ENERGÍA S.A.U.</t>
  </si>
  <si>
    <t>SERVIGAS S XXI SA</t>
  </si>
  <si>
    <t>ELECNOVA SIGLO XXI, S.L.</t>
  </si>
  <si>
    <t>SHELL ESPAÑA, S.A</t>
  </si>
  <si>
    <t>ELECTRA AVELLANA COMERCIAL, S.L.</t>
  </si>
  <si>
    <t>SIMPLES ENERGIA DE ESPAÑA, S.L.</t>
  </si>
  <si>
    <t>ELECTRA CALDENSE ENERGÍA, S.A.</t>
  </si>
  <si>
    <t>SISTEMAS URBANOS DE ENERGÍAS RENOVABLES S.L.</t>
  </si>
  <si>
    <t>ELECTRA DEL CARDENER ENERGÍA, S.A.</t>
  </si>
  <si>
    <t>SYDER COMERCIALIZADORA VERDE SL</t>
  </si>
  <si>
    <t>ELECTRA ENERGÍA, S.A.U.</t>
  </si>
  <si>
    <t>TELECOR S.A. UNIPERSONAL</t>
  </si>
  <si>
    <t>ELECTRA NORTE ENERGÍA, S.A.U.</t>
  </si>
  <si>
    <t>TELEFÓNICA SOLUCIONES DE INFORMÁTICA Y COMUNICACIONES DE ESPAÑA, S.A.U</t>
  </si>
  <si>
    <t>ELECTRACOMERCIAL CENTELLES, S.L.</t>
  </si>
  <si>
    <t>THE YELLOW ENERGY, S.L</t>
  </si>
  <si>
    <t>ELÉCTRICA ALBATERENSE, S.L.</t>
  </si>
  <si>
    <t>TOTALENERGIES CLIENTES S.A.U.</t>
  </si>
  <si>
    <t>ELÉCTRICA CATRALENSE, S.L.</t>
  </si>
  <si>
    <t>TOTALENERGIES ELECTRICIDAD Y GAS ESPAÑA, S.A.U.</t>
  </si>
  <si>
    <t>ELÉCTRICA DE CHERA, S.C.V.</t>
  </si>
  <si>
    <t>TOTALENERGIES MERCADO ESPAÑA, S.A.U</t>
  </si>
  <si>
    <t>ELÉCTRICA DE GUADASSUAR COOP. V.</t>
  </si>
  <si>
    <t>TU COMERCIALIZADORA DE ENERGÍA LUZ, DOS, TRES, S.L.</t>
  </si>
  <si>
    <t>ELÉCTRICA DE GUIXES ENERGÍA, S.L.</t>
  </si>
  <si>
    <t>VILLAR MIR ENERGÍA,S.L</t>
  </si>
  <si>
    <t>ELÉCTRICA SOLLERENSE, S.A.</t>
  </si>
  <si>
    <t>VISALIA ENERGIA S.L.</t>
  </si>
  <si>
    <t>ELÉCTRICA VAQUER ENERGÍA, S.A.</t>
  </si>
  <si>
    <t>WATIO WHOLESALE, S.L</t>
  </si>
  <si>
    <t>ELÉCTRICA VINALESA SDAD COOP VALENCIANA</t>
  </si>
  <si>
    <t>WATIUM, S.L.</t>
  </si>
  <si>
    <t>WIND TO MARKET S.A</t>
  </si>
  <si>
    <t>ELEGA ENERGÍA SL</t>
  </si>
  <si>
    <t>https://gdo.cnmc.es/CNE/resumenGdo.do?anio=2021</t>
  </si>
  <si>
    <t>ELEKTRON COMERCIALIZADORA DE ENERGÍA, SOCIEDAD LIMITADA</t>
  </si>
  <si>
    <t>ELEVA 2 COMERCIALIZADORA SL</t>
  </si>
  <si>
    <t>Etiquetado de comercializadoras que no han efectuado redenciones de GdO</t>
  </si>
  <si>
    <t>ELÉCTRICA DE MELIANA, S.C.V.</t>
  </si>
  <si>
    <t>ELÉCTRICA DE SOT DE CHERA S. COOP.V.</t>
  </si>
  <si>
    <t>ABOUTWHITE SL</t>
  </si>
  <si>
    <t>EMASP, S. COOP.</t>
  </si>
  <si>
    <t>ACTIVA COMERCIALIZADORA DE ENERGIA SL</t>
  </si>
  <si>
    <t>ENARA GESTIÓN Y MEDIACIÓN, S.L.</t>
  </si>
  <si>
    <t>ADS ENERGY 8.0 SL</t>
  </si>
  <si>
    <t>ENDESA ENERGÍA, S.A.</t>
  </si>
  <si>
    <t>ADURIZ ENERGÍA, SLU</t>
  </si>
  <si>
    <t>AGRI-ENERGIA, S.A.</t>
  </si>
  <si>
    <t>ENDI ENERGY TRADING SOCIEDAD LIMITADA</t>
  </si>
  <si>
    <t>ENELUZ 2025, S.L.</t>
  </si>
  <si>
    <t>ENERCOLUZ ENERGÍA, S.L.</t>
  </si>
  <si>
    <t>ENERGÍA NÓRDICA, GAS Y ELECTRICIDAD , SL</t>
  </si>
  <si>
    <t>ALCANZIA ENERGIA, S.L.</t>
  </si>
  <si>
    <t>ENERGÍA RIO EZKA-EZKA IBAIA ENERGÍA, S.L.</t>
  </si>
  <si>
    <t>ALPEX IBERICA DE ENERGIA, S.L.U</t>
  </si>
  <si>
    <t>ENERGÍA VIVA SPAIN, S.L.</t>
  </si>
  <si>
    <t>ENERGÍAS DE ESCARRILLA SL</t>
  </si>
  <si>
    <t>ALUMBRA CORPORACIÓN, S.L.</t>
  </si>
  <si>
    <t>ENERGY BY COGEN, S.L.</t>
  </si>
  <si>
    <t>AQUI ENERGIA</t>
  </si>
  <si>
    <t>ENERGY STROM XXI, S.L.</t>
  </si>
  <si>
    <t>ATENCO ENERGIA SL</t>
  </si>
  <si>
    <t>ENERGÍA COLECTIVA, S.L.</t>
  </si>
  <si>
    <t>BARPER FRANCHISING, S.L.</t>
  </si>
  <si>
    <t>ENERGÍA COSTA DORADA SL</t>
  </si>
  <si>
    <t>BASSOLS ENERGIA COMERCIAL, S.L</t>
  </si>
  <si>
    <t>ENERGÍA DLR COMERCIALIZADORA, S.L.</t>
  </si>
  <si>
    <t>BIOWATIO COMERCIALIZADORA ENERGÉTICA SLU</t>
  </si>
  <si>
    <t>ENERGÍA ELÉCTRICA EFICIENTE, S.L</t>
  </si>
  <si>
    <t>ENERGÍA NUFRI, S.L.U.</t>
  </si>
  <si>
    <t>BULB ENERGIA IBERICA SL</t>
  </si>
  <si>
    <t>ENERGÍAS DE PANTICOSA COMERCIALIZADORA, S.L.</t>
  </si>
  <si>
    <t>ENERPLUS ENERGÍA, S.A.</t>
  </si>
  <si>
    <t>CAPITAL ENERGY COMERCIALIZADORA, S.L.U</t>
  </si>
  <si>
    <t>ENGIE ESPAÑA, S.L.U.</t>
  </si>
  <si>
    <t>CATGAS ENERGIA SA</t>
  </si>
  <si>
    <t>CEPSA COMERCIAL PETROLEO S.A.</t>
  </si>
  <si>
    <t>ENERGYA VM GESTIÓN DE ENERGÍA, S.L.U.</t>
  </si>
  <si>
    <t>CIMA ENERGIA COMERCIALIZADORA SL</t>
  </si>
  <si>
    <t>EPRESA ENERGÍA, S.A.U.</t>
  </si>
  <si>
    <t>COMERCIALIZADORA DE ELECTRICIDAD Y GAS DEL MEDITERRÁNEO S.L</t>
  </si>
  <si>
    <t>ESTABANELL Y PAHISA MERCATOR, S.A.</t>
  </si>
  <si>
    <t>COMERCIALIZADORA DE ENERGIA DIRECTA SL</t>
  </si>
  <si>
    <t>COMERCIALIZADORA ELECTRICA DE CADIZ, S.A.U</t>
  </si>
  <si>
    <t>ETERNAL ENERGY S.L.</t>
  </si>
  <si>
    <t>COMERCIALIZADORA ELECTRICA DEL SURESTE</t>
  </si>
  <si>
    <t>EVERGREEN ELÉCTRICA, S.L.</t>
  </si>
  <si>
    <t>COMERCIALIZADORA ELECTRICA TALAYUELAS S.L</t>
  </si>
  <si>
    <t>FACTOR INTEGRAL TRADING SERVICES SAU</t>
  </si>
  <si>
    <t>COMERCIALIZADORA LERSA, S.L.</t>
  </si>
  <si>
    <t>FAIN ENERGÍA, S.L.</t>
  </si>
  <si>
    <t>COMERCIALIZADORA TORRES ENERGIA, S.L.</t>
  </si>
  <si>
    <t>FENIE ENERGÍA, S.A.</t>
  </si>
  <si>
    <t>CONECTA ENERGIA VERDE, S.L.</t>
  </si>
  <si>
    <t>FORTIA ENERGÍA, S.L.</t>
  </si>
  <si>
    <t>CONECTA2 ENERGIA, S.L.</t>
  </si>
  <si>
    <t>FORZA VSUNAIR, S.L.</t>
  </si>
  <si>
    <t>COOP VALENCIANA ELECTRODISTRIBUIDORA DE FUERZA Y ALUMBRADO SERRALLO</t>
  </si>
  <si>
    <t>FOX ENERGÍA S.A</t>
  </si>
  <si>
    <t>FUSIONA COMERCIALIZADORA, S.A.</t>
  </si>
  <si>
    <t>COOPERATIVA ELECTRICA DE CASTELLAR, S.C.V (COMERC)</t>
  </si>
  <si>
    <t>COX ENERGÍA COMERCIALIZADORA ESPAÑA S.L.U.</t>
  </si>
  <si>
    <t>GAIA GLOBAL ENERGY SOCIEDAD LIMITADA</t>
  </si>
  <si>
    <t>CYE ENERGIA SL</t>
  </si>
  <si>
    <t>GALP ENERGÍA ESPAÑA S.A.U.</t>
  </si>
  <si>
    <t>DAIMUZ ENERGÍA S.L.</t>
  </si>
  <si>
    <t>GAOLANIA SERVICIOS, S.L.</t>
  </si>
  <si>
    <t>DOMESTICA GAS Y ELECTRICIDAD SLU</t>
  </si>
  <si>
    <t>GAS NATURAL COMERCIALIZADORA, S.A.</t>
  </si>
  <si>
    <t>GASILUZ ECO ENERCIA S.L.</t>
  </si>
  <si>
    <t>EKILUZ ENERGÍA COMERCIALIZADORA, S.L.</t>
  </si>
  <si>
    <t>GEO ALTERNATIVA, S.L.</t>
  </si>
  <si>
    <t>ELECNOVA SIGLO XXI SL</t>
  </si>
  <si>
    <t>GEOATLANTER, S.L.</t>
  </si>
  <si>
    <t>ELECTED ENERGY, S.L -</t>
  </si>
  <si>
    <t>GERENTA ENERGÍA, S.L.U</t>
  </si>
  <si>
    <t>ELECTRA AVELLANA COMERCIAL, S.L</t>
  </si>
  <si>
    <t>GESTERNOVA, S.A.</t>
  </si>
  <si>
    <t>ELECTRA CALDENSE ENERGIA, S.A.</t>
  </si>
  <si>
    <t>GESTINER INGENIEROS, S.L.</t>
  </si>
  <si>
    <t>ELECTRA DEL CARDENER ENERGIA, S.A.</t>
  </si>
  <si>
    <t>GLOBAL BIOSFERA PROTEC, S.L.</t>
  </si>
  <si>
    <t>ELECTRA ENERGIA, S.A.</t>
  </si>
  <si>
    <t>ELECTRICA DE CHERA, SCV</t>
  </si>
  <si>
    <t>GNERA ENERGÍA Y TECNOLOGÍA, S.L.</t>
  </si>
  <si>
    <t>ELECTRICA DE GUADASSUAR COOP V</t>
  </si>
  <si>
    <t>GOIENER S.COOP</t>
  </si>
  <si>
    <t>GRUPO ENERGALICIA, S.A.</t>
  </si>
  <si>
    <t>ELECTRICA DE SOT DE CHERA SCV</t>
  </si>
  <si>
    <t>GRUPO IBERSOGAS ENERGÍA, S.L.</t>
  </si>
  <si>
    <t>ELECTRICA DE VINALESA SOCIEDAD COOPERATIVA VALENCIANA</t>
  </si>
  <si>
    <t>HANWHA ENERGY RETAIL SPAIN SL</t>
  </si>
  <si>
    <t>ELECTRICA SOLLERENSE, S.A.</t>
  </si>
  <si>
    <t>HELIA COOP V</t>
  </si>
  <si>
    <t>ELÉCTRICA VAQUER ENERGIA, S.A</t>
  </si>
  <si>
    <t>HELIOELEC ENERGÍA ELÉCTRICA, S.L.</t>
  </si>
  <si>
    <t>ELEGA ENERGIA SL</t>
  </si>
  <si>
    <t>ELEVA 2 COMERCIALIZADORA, S.L</t>
  </si>
  <si>
    <t>HIDROELÉCTRICA DEL CANTÁBRICO, S.A.</t>
  </si>
  <si>
    <t>E-LUZ ENERGY SOLUTIONS, S.L.</t>
  </si>
  <si>
    <t>HIDROELÉCTRICA EL CARMEN ENERGÍA, S.L.</t>
  </si>
  <si>
    <t>HIDROELÉCTRICA LUMYMEY, S.L.</t>
  </si>
  <si>
    <t>ENDI ENERGY TRADING SL</t>
  </si>
  <si>
    <t>HOLALUZ-CLIDOM, S.A.</t>
  </si>
  <si>
    <t>IBERCOEN ENERGÍA, S.A.</t>
  </si>
  <si>
    <t>ENERGÍA ECOLÓGICA ECONÓMICA, S.L.</t>
  </si>
  <si>
    <t>ENERGÍA GRAFENO S.L.</t>
  </si>
  <si>
    <t>IM3 ENERGÍA, S.L.</t>
  </si>
  <si>
    <t>ENERGÍA LIBRE COMERCIALIZADORA, S.L.</t>
  </si>
  <si>
    <t>INDEXO ENERGÍA, S.L.</t>
  </si>
  <si>
    <t>ENERGIA NORDICA GAS Y ELECTRICIDAD</t>
  </si>
  <si>
    <t>INER ENERGÍA CASTILLA LA MANCHA, S.L.</t>
  </si>
  <si>
    <t>INICIATIVA E. NOVA, S.L.</t>
  </si>
  <si>
    <t>ENERGY INTERSOL 15, S.L.</t>
  </si>
  <si>
    <t>INNOVA DESARROLLO Y EFICIENCIA ENERGÉTICA, S.L.</t>
  </si>
  <si>
    <t>EPRESA ENERGÍA S.A.</t>
  </si>
  <si>
    <t>INSIGNIA ENERGÍA, S.L.</t>
  </si>
  <si>
    <t>ESCANDINAVA DE ELECTRICIDAD, S.L.U</t>
  </si>
  <si>
    <t>INTEGRACION EUROPEA DE ENERGÍA SUR, S.L.</t>
  </si>
  <si>
    <t>ESTABANELL IMPULSA, S.A.U.</t>
  </si>
  <si>
    <t>INTEGRACIÓN EUROPEA DE ENERGÍA, S.A.U.</t>
  </si>
  <si>
    <t>INTELIGENCIA PARA EL AHORRO ENERGÉTICO S.L.</t>
  </si>
  <si>
    <t>FEED ENERGÍA, S.L.</t>
  </si>
  <si>
    <t>KILOWATIOS VERDES, S.L.</t>
  </si>
  <si>
    <t>FORZA  VILALTA GREEN ENERGY, S.L.</t>
  </si>
  <si>
    <t>KIPIN ENERGY SL</t>
  </si>
  <si>
    <t>KISHOA, S.L.</t>
  </si>
  <si>
    <t>GAOLANIA SERVICIOS SL</t>
  </si>
  <si>
    <t>LA CORRIENTE SOCIEDAD COOPERATIVA</t>
  </si>
  <si>
    <t>GEO ALTERNATIVA S.L.</t>
  </si>
  <si>
    <t>LA UNIÓN ELECTRO INDUSTRIAL, S.L.U.</t>
  </si>
  <si>
    <t>GEOATLANTER SA</t>
  </si>
  <si>
    <t>LOOP ELECTRICIDAD Y GAS S.L.</t>
  </si>
  <si>
    <t>GNERA ENERGIA Y TECNOLOGIA, S.L.</t>
  </si>
  <si>
    <t>LOVE ENERGY, S.L.</t>
  </si>
  <si>
    <t>LUCE CAPITAL GROUP SL</t>
  </si>
  <si>
    <t>GREEN POWER SUPPLY, S.L.U.</t>
  </si>
  <si>
    <t>LUX FORUM SL</t>
  </si>
  <si>
    <t>GURBTEC ENERGIA, S.L.</t>
  </si>
  <si>
    <t>LUZ SOLIDARIA S.L.</t>
  </si>
  <si>
    <t>MASQLUZ 2020, S.L.</t>
  </si>
  <si>
    <t>MEGARA ENERGÍA SOCIEDAD COOPERATIVA CYL</t>
  </si>
  <si>
    <t>HELIOELEC ENERGIA ELECTRICA, S.L.</t>
  </si>
  <si>
    <t>MENTA ENERGÍA COMERCIALIZADORA SL</t>
  </si>
  <si>
    <t>HELIOS ENERGÍA INTELIGENTE, S.L.</t>
  </si>
  <si>
    <t>MULTIENERGÍA VERDE, S.L.</t>
  </si>
  <si>
    <t>HIDROELÉCTRICA EL CARMEN ENERGÍA, S.L</t>
  </si>
  <si>
    <t>NABALIA ENERGÍA 2000, S.A.</t>
  </si>
  <si>
    <t>HIDROELÉCTRICA LUMYMEY S.L.U.</t>
  </si>
  <si>
    <t>IBERELECTRICA COMERCIALIZADORA, SL</t>
  </si>
  <si>
    <t>NATURGY RENOVABLES, S.L.U.</t>
  </si>
  <si>
    <t>IM3 ENERGIA SL</t>
  </si>
  <si>
    <t>INDEXO ENERGIA SL</t>
  </si>
  <si>
    <t>NEOWATIO S.L.</t>
  </si>
  <si>
    <t>INTELIGENCIA PARA EL AHORRO ENERGÉTICO, S.L.</t>
  </si>
  <si>
    <t>NEXUS ENERGÍA, S.A.</t>
  </si>
  <si>
    <t>IRIS ENERGÍA EFICIENTE S.A.</t>
  </si>
  <si>
    <t>NINOBE SERVICIOS ENERGÉTICOS, S.L.</t>
  </si>
  <si>
    <t>JUAN ENERGY, S.L.</t>
  </si>
  <si>
    <t>NOBE SOLUCIONES Y ENERGÍA</t>
  </si>
  <si>
    <t>KILOWATIOS VERDES S.L.</t>
  </si>
  <si>
    <t>NOSA ENERXIA SOCIEDADE COOP GALEGA</t>
  </si>
  <si>
    <t>NUEVA COMERCIALIZADORA ESPAÑOLA, S.L.</t>
  </si>
  <si>
    <t>ODF ENERGÍA LIBRE COMERCIALIZADORA, S.L.</t>
  </si>
  <si>
    <t>ON DEMAND FACILITIES, S.L.U.</t>
  </si>
  <si>
    <t>LA UNIÓN ELECTRO INDUSTRIAL, S.L.U</t>
  </si>
  <si>
    <t>OVO ENERGY SPAIN S.L.</t>
  </si>
  <si>
    <t>LIBERA ENERGIAS RENOVABLES, S.L</t>
  </si>
  <si>
    <t>PEPEENERGY</t>
  </si>
  <si>
    <t>LIDERA COMERCIALIZADORA ENERGIA, S.L.</t>
  </si>
  <si>
    <t>PETRO NAVARRA, S.L.</t>
  </si>
  <si>
    <t>LOOP ELECTRICIDAD Y GAS, S.L</t>
  </si>
  <si>
    <t>PETRONIEVES ENERGÍA 1, S.L.</t>
  </si>
  <si>
    <t>PROT ENERGÍA COMERCIALIZACIÓN, S.L.</t>
  </si>
  <si>
    <t>PULSAR SERVICIOS ENERGÉTICOS,</t>
  </si>
  <si>
    <t>MEGARA ENERGIA SOC. COOP</t>
  </si>
  <si>
    <t>RA&amp;AN ELÉCTRICA SL</t>
  </si>
  <si>
    <t>MULTIENERGIA VERDE, S.L.</t>
  </si>
  <si>
    <t>RENEWABLE VENTURES, S.L.</t>
  </si>
  <si>
    <t>NABALIA ENERGIA 2000 S.A</t>
  </si>
  <si>
    <t>REPSOL COMERCIALIZADORA DE ELECTRICIDAD Y GAS, S.L.U.</t>
  </si>
  <si>
    <t>NATURGY RENOVABLES, S.LU.</t>
  </si>
  <si>
    <t>RESPIRA ENERGÍA, S.A.</t>
  </si>
  <si>
    <t>NINOBE SERVICIOS ENERGÉTICOS, SL</t>
  </si>
  <si>
    <t xml:space="preserve">RESPIRA ENERGÍA ESPAÑA, S.L. </t>
  </si>
  <si>
    <t>NOSA ENERXIA SCG</t>
  </si>
  <si>
    <t>ROFEICA ENERGÍA, S.A</t>
  </si>
  <si>
    <t>NUEVA COMERCIALIZADORA ESPAÑOLA SL</t>
  </si>
  <si>
    <t>RONDA OESTE ENERGÍA, S.L.</t>
  </si>
  <si>
    <t>OHMIO ELECTRA, S.L.</t>
  </si>
  <si>
    <t>SAMPOL INGENIERÍA Y OBRAS, S.A.</t>
  </si>
  <si>
    <t>SHELL ESPAÑA, S.A.</t>
  </si>
  <si>
    <t>PEPEENERGY, S.L.</t>
  </si>
  <si>
    <t>SIMPLES ENERGÍA DE ESPAÑA, S.L.</t>
  </si>
  <si>
    <t>PLANETGY SL</t>
  </si>
  <si>
    <t>SISTEMAS URBANOS DE ENERGÍAS RENOVABLES SOCIEDAD LIMITADA</t>
  </si>
  <si>
    <t>PLENA ENERGIA RENOVABLE, S.L.</t>
  </si>
  <si>
    <t>SOLABRIA, S.COOP</t>
  </si>
  <si>
    <t>PROT ENERGIA COMERCIALIZACION, S.L</t>
  </si>
  <si>
    <t>SOLELEC IBÉRICA, S.L.</t>
  </si>
  <si>
    <t>PULSAR SERVICIOS ENERGÉTICOS, S.L.</t>
  </si>
  <si>
    <t>SOM ENERGÍA, S.C.C.L.</t>
  </si>
  <si>
    <t>RELUZCA ENERGÍA, S..L.</t>
  </si>
  <si>
    <t>STIN, S.A.</t>
  </si>
  <si>
    <t>RENOVAE CONSULTING, S.L.</t>
  </si>
  <si>
    <t>SUMINISTROS ESPECIALES ALGINETENSES COOP. V.</t>
  </si>
  <si>
    <t>RESPIRA ENERGÍA ESPAÑA, S.L.</t>
  </si>
  <si>
    <t>SUNAIR ONE CANARIAS, S.L.</t>
  </si>
  <si>
    <t>RESPIRA ENERGÍA S.A</t>
  </si>
  <si>
    <t>SUNAIR ONE ENERGY, S.L.</t>
  </si>
  <si>
    <t>ROMA ENERGÍAS S.L.</t>
  </si>
  <si>
    <t>SUNAIR ONE HOME, S.L.</t>
  </si>
  <si>
    <t>SOLABRIA S.COOP. - ENERPLUS S.C.</t>
  </si>
  <si>
    <t>SYDER COMERCIALIZADORA VERDE, S.L.</t>
  </si>
  <si>
    <t>SOM ENERGIA SCCL</t>
  </si>
  <si>
    <t>TELEFONICA SOLUCIONES DE INFORMATICA Y COMUNICACIONES DE ESPAÑA, S.A.U.</t>
  </si>
  <si>
    <t>STIN S.A</t>
  </si>
  <si>
    <t>TENSINA DE ENERGÍA Y SERVICIOS, S.L.</t>
  </si>
  <si>
    <t>SUMINISTROS ESPECIALES ALGINETENSES S.COOP V.</t>
  </si>
  <si>
    <t>THE YELLOW ENERGY, S.L.</t>
  </si>
  <si>
    <t>SUNAIR ONE ENERGY S.L</t>
  </si>
  <si>
    <t>TOTAL GAS Y ELECTRICIDAD ESPAÑA S.A.U.</t>
  </si>
  <si>
    <t>SUNAIR ONE HOME S.L</t>
  </si>
  <si>
    <t>TRACTAMENT I SELECCIÓ DE RESIDUS, S.A.</t>
  </si>
  <si>
    <t>TAMECO ENERGIA, S.L.U.</t>
  </si>
  <si>
    <t>TRADE UNIVERSAL ENERGY, S.A.</t>
  </si>
  <si>
    <t>UMEME ENERGÍA SOCIEDAD LIMITADA</t>
  </si>
  <si>
    <t>UNIELÉCTRICA ENERGÍA, S.A.</t>
  </si>
  <si>
    <t>UNIELECTRICA ENERGIA, S.A</t>
  </si>
  <si>
    <t>V3J INGENIERÍA Y SERVICIOS, S.L.</t>
  </si>
  <si>
    <t>VIRTUS GLOBAL ENERGY SL</t>
  </si>
  <si>
    <t>VILLAR MIR ENERGÍA, S.L.</t>
  </si>
  <si>
    <t>VIVO ENERGIA FUTURA S.A</t>
  </si>
  <si>
    <t>VÓLTICO ENERGÍA SL</t>
  </si>
  <si>
    <t>VISALIA ENERGÍA S.L.</t>
  </si>
  <si>
    <t>V3J INGENIERIA Y SERVICIOS, S.L</t>
  </si>
  <si>
    <t>VITA CAPITAL TRADING SL</t>
  </si>
  <si>
    <t>WOMBBAT ENERGY S.L</t>
  </si>
  <si>
    <t>VIVE ENERGÍA ELÉCTRICA, S.A</t>
  </si>
  <si>
    <t>ZULUX ENERGIA SL</t>
  </si>
  <si>
    <t>VIVO ENERGÍA FUTURA S.A</t>
  </si>
  <si>
    <t>VÓLTICO ENERGÍA, S.L.</t>
  </si>
  <si>
    <t>WATIO WHOLESALE, S.L.</t>
  </si>
  <si>
    <t>WIND TO MARKET, S.A.</t>
  </si>
  <si>
    <t>ZULUX ENERGÍA SL</t>
  </si>
  <si>
    <t>https://gdo.cnmc.es/CNE/resumenGdo.do?anio=2020</t>
  </si>
  <si>
    <r>
      <t>kg CO</t>
    </r>
    <r>
      <rPr>
        <vertAlign val="subscript"/>
        <sz val="10"/>
        <rFont val="Calibri Light"/>
        <family val="2"/>
        <scheme val="major"/>
      </rPr>
      <t>2</t>
    </r>
    <r>
      <rPr>
        <sz val="10"/>
        <rFont val="Calibri Light"/>
        <family val="2"/>
        <scheme val="major"/>
      </rPr>
      <t>e/kWh</t>
    </r>
  </si>
  <si>
    <r>
      <t>kg CO</t>
    </r>
    <r>
      <rPr>
        <vertAlign val="subscript"/>
        <sz val="10"/>
        <rFont val="Calibri Light"/>
        <family val="2"/>
        <scheme val="major"/>
      </rPr>
      <t>2</t>
    </r>
    <r>
      <rPr>
        <sz val="10"/>
        <rFont val="Calibri Light"/>
        <family val="2"/>
        <scheme val="major"/>
      </rPr>
      <t>/kWh</t>
    </r>
  </si>
  <si>
    <r>
      <rPr>
        <b/>
        <sz val="11"/>
        <color theme="1"/>
        <rFont val="Calibri Light"/>
        <family val="2"/>
        <scheme val="major"/>
      </rPr>
      <t>Factores de emisión mix eléctrico nacional.</t>
    </r>
    <r>
      <rPr>
        <sz val="9"/>
        <color theme="1"/>
        <rFont val="Calibri Light"/>
        <family val="2"/>
        <scheme val="major"/>
      </rPr>
      <t xml:space="preserve"> </t>
    </r>
    <r>
      <rPr>
        <i/>
        <sz val="9"/>
        <color theme="1"/>
        <rFont val="Calibri Light"/>
        <family val="2"/>
        <scheme val="major"/>
      </rPr>
      <t>Fuente: Ministerio para la Transición ecológica y el reto demográfico</t>
    </r>
    <r>
      <rPr>
        <sz val="9"/>
        <color theme="1"/>
        <rFont val="Calibri Light"/>
        <family val="2"/>
        <scheme val="major"/>
      </rPr>
      <t>. V0. 04/07/2022</t>
    </r>
  </si>
  <si>
    <r>
      <t>kg CO</t>
    </r>
    <r>
      <rPr>
        <vertAlign val="subscript"/>
        <sz val="8"/>
        <rFont val="Calibri Light"/>
        <family val="2"/>
        <scheme val="major"/>
      </rPr>
      <t>2</t>
    </r>
    <r>
      <rPr>
        <sz val="8"/>
        <rFont val="Calibri Light"/>
        <family val="2"/>
        <scheme val="major"/>
      </rPr>
      <t>e/kWh</t>
    </r>
  </si>
  <si>
    <r>
      <t>kg CO</t>
    </r>
    <r>
      <rPr>
        <vertAlign val="subscript"/>
        <sz val="8"/>
        <rFont val="Calibri Light"/>
        <family val="2"/>
        <scheme val="major"/>
      </rPr>
      <t>2</t>
    </r>
    <r>
      <rPr>
        <sz val="8"/>
        <rFont val="Calibri Light"/>
        <family val="2"/>
        <scheme val="major"/>
      </rPr>
      <t>/kWh</t>
    </r>
  </si>
  <si>
    <r>
      <t>kgCO</t>
    </r>
    <r>
      <rPr>
        <b/>
        <vertAlign val="subscript"/>
        <sz val="11"/>
        <color theme="0"/>
        <rFont val="Calibri"/>
        <family val="2"/>
        <scheme val="minor"/>
      </rPr>
      <t>2</t>
    </r>
    <r>
      <rPr>
        <b/>
        <sz val="11"/>
        <color theme="0"/>
        <rFont val="Calibri"/>
        <family val="2"/>
        <scheme val="minor"/>
      </rPr>
      <t>/ud</t>
    </r>
  </si>
  <si>
    <r>
      <t>kgCH</t>
    </r>
    <r>
      <rPr>
        <b/>
        <vertAlign val="subscript"/>
        <sz val="11"/>
        <color theme="0"/>
        <rFont val="Calibri"/>
        <family val="2"/>
        <scheme val="minor"/>
      </rPr>
      <t>4</t>
    </r>
    <r>
      <rPr>
        <b/>
        <sz val="11"/>
        <color theme="0"/>
        <rFont val="Calibri"/>
        <family val="2"/>
        <scheme val="minor"/>
      </rPr>
      <t>/ud</t>
    </r>
  </si>
  <si>
    <r>
      <t>kgN</t>
    </r>
    <r>
      <rPr>
        <b/>
        <vertAlign val="subscript"/>
        <sz val="11"/>
        <color theme="0"/>
        <rFont val="Calibri"/>
        <family val="2"/>
        <scheme val="minor"/>
      </rPr>
      <t>2</t>
    </r>
    <r>
      <rPr>
        <b/>
        <sz val="11"/>
        <color theme="0"/>
        <rFont val="Calibri"/>
        <family val="2"/>
        <scheme val="minor"/>
      </rPr>
      <t>O/ud</t>
    </r>
  </si>
  <si>
    <t>Incertidumbre</t>
  </si>
  <si>
    <t>Factores de emisión MITERD</t>
  </si>
  <si>
    <t>A</t>
  </si>
  <si>
    <t>Factores de emisión MITERD (B7)</t>
  </si>
  <si>
    <t>Factores de emisión MITERD (E5)</t>
  </si>
  <si>
    <t>Factores de emisión DEFRA</t>
  </si>
  <si>
    <t>Factores de emisión MITERD (Comerc. Sin GdO)</t>
  </si>
  <si>
    <t xml:space="preserve">Categoría </t>
  </si>
  <si>
    <t>pas·Km</t>
  </si>
  <si>
    <t>Furgonetas y furgones</t>
  </si>
  <si>
    <t>Camiones</t>
  </si>
  <si>
    <t>Ciclomotores y motocicletas</t>
  </si>
  <si>
    <t>Gasolina (E5)</t>
  </si>
  <si>
    <t>GLP</t>
  </si>
  <si>
    <t>Híbrido</t>
  </si>
  <si>
    <t>Eléctrico</t>
  </si>
  <si>
    <t>Autobús</t>
  </si>
  <si>
    <t>Gasóleo A (B7)</t>
  </si>
  <si>
    <t>Fuentes Fijas</t>
  </si>
  <si>
    <t>Combustible</t>
  </si>
  <si>
    <t>Fuentes móviles</t>
  </si>
  <si>
    <t>Diésel</t>
  </si>
  <si>
    <t>Gasolina</t>
  </si>
  <si>
    <t>GNC</t>
  </si>
  <si>
    <t>Guia pràctica per al càlcul d'emissions de GEH OCC</t>
  </si>
  <si>
    <t>1 Se considera factor de emisión de vehículos eléctricos del Mix nacional</t>
  </si>
  <si>
    <t>2 Los consumos y factores de emisión de los vehículos híbridos se realiza en base a combustible "gasolina"</t>
  </si>
  <si>
    <t>Concat.</t>
  </si>
  <si>
    <t>Unidades_Transp</t>
  </si>
  <si>
    <t>.-En algunas de las tipologías es posible incluir el dato de actividad según dispongamos del dato en diferentes unidades</t>
  </si>
  <si>
    <t>Categoría transporte privado</t>
  </si>
  <si>
    <t>Categoría transporte comercial</t>
  </si>
  <si>
    <t>.-Si el dato primario de "Camiones" se ofrece en kilometros, NO incluir el tipo de combustible.</t>
  </si>
  <si>
    <t>.-Si el dato primario de "Ciclomotores y motocicletas" se ofrece en kilometros, NO incluir el tipo de combustible.</t>
  </si>
  <si>
    <t>.-Cuando el Dato de Actividad es "pas·km" se deberá indicar el número promedio de pasajeros que utilicen dicho medio de transporte (según periodo temporal contemplado).</t>
  </si>
  <si>
    <t>.-Si el transporte seleccionado es "Ciclomotores y motocicletas" y el Dato de Actividad se expresará en "Km", NO incluir Tipología de combustible.</t>
  </si>
  <si>
    <t>Breve descripción</t>
  </si>
  <si>
    <t>Resultados de consumos y emisiones de equipamientos en ZBE</t>
  </si>
  <si>
    <t>Información general</t>
  </si>
  <si>
    <t>.- Es posible obtener datos de consumo a partir de los datos obtenidos en encuesta y/o estimaciones de la pestaña "Estimaciones equipamientos"</t>
  </si>
  <si>
    <t>.- El nivel de exactitud o porcentaje de información aportada favorecerá la exhaustividad del estudio. Sin embargo, no es necesario cumplimentar todas las fuentes de consumo si no se dispone de la información necesaria.</t>
  </si>
  <si>
    <r>
      <t>Unidad DA</t>
    </r>
    <r>
      <rPr>
        <i/>
        <sz val="8"/>
        <color theme="0" tint="-0.499984740745262"/>
        <rFont val="Segoe UI"/>
        <family val="2"/>
      </rPr>
      <t xml:space="preserve">  (No modificable)</t>
    </r>
  </si>
  <si>
    <r>
      <t xml:space="preserve">Factores de emisión  </t>
    </r>
    <r>
      <rPr>
        <i/>
        <sz val="8"/>
        <color theme="0" tint="-0.499984740745262"/>
        <rFont val="Segoe UI"/>
        <family val="2"/>
      </rPr>
      <t>(No modificable)</t>
    </r>
  </si>
  <si>
    <t>Observaciones</t>
  </si>
  <si>
    <t>Edificios en ZBE</t>
  </si>
  <si>
    <r>
      <t xml:space="preserve">Fuente
</t>
    </r>
    <r>
      <rPr>
        <i/>
        <sz val="8"/>
        <color theme="0" tint="-0.499984740745262"/>
        <rFont val="Segoe UI"/>
        <family val="2"/>
      </rPr>
      <t xml:space="preserve"> (No modificable)</t>
    </r>
  </si>
  <si>
    <r>
      <t xml:space="preserve">Sector 
</t>
    </r>
    <r>
      <rPr>
        <i/>
        <sz val="8"/>
        <color theme="0" tint="-0.499984740745262"/>
        <rFont val="Segoe UI"/>
        <family val="2"/>
      </rPr>
      <t>(No modificable)</t>
    </r>
  </si>
  <si>
    <r>
      <t xml:space="preserve">Origen_Fuente </t>
    </r>
    <r>
      <rPr>
        <i/>
        <sz val="8"/>
        <color theme="0" tint="-0.499984740745262"/>
        <rFont val="Segoe UI"/>
        <family val="2"/>
      </rPr>
      <t xml:space="preserve"> 
(No modificable)</t>
    </r>
  </si>
  <si>
    <r>
      <t>Año</t>
    </r>
    <r>
      <rPr>
        <i/>
        <sz val="8"/>
        <color theme="0" tint="-0.499984740745262"/>
        <rFont val="Segoe UI"/>
        <family val="2"/>
      </rPr>
      <t xml:space="preserve">  
(No modificable)</t>
    </r>
  </si>
  <si>
    <r>
      <t xml:space="preserve">.- Se añadirán </t>
    </r>
    <r>
      <rPr>
        <u/>
        <sz val="11"/>
        <color theme="1"/>
        <rFont val="Segoe UI"/>
        <family val="2"/>
      </rPr>
      <t>tantas filas como información de los equipamientos o equipamientos se disponga</t>
    </r>
    <r>
      <rPr>
        <sz val="11"/>
        <color theme="1"/>
        <rFont val="Segoe UI"/>
        <family val="2"/>
      </rPr>
      <t>. En este supuesto será necesario, sin embargo, disponer de datos primarios trazables (facturas o gestor de consumos).</t>
    </r>
  </si>
  <si>
    <r>
      <t xml:space="preserve">Dato de actividad 
</t>
    </r>
    <r>
      <rPr>
        <i/>
        <sz val="8"/>
        <color theme="0" tint="-0.499984740745262"/>
        <rFont val="Segoe UI"/>
        <family val="2"/>
      </rPr>
      <t>(A cumplimentar)</t>
    </r>
  </si>
  <si>
    <r>
      <t xml:space="preserve">Nombre del equipamiento 
</t>
    </r>
    <r>
      <rPr>
        <i/>
        <sz val="8"/>
        <color theme="0" tint="-0.499984740745262"/>
        <rFont val="Segoe UI"/>
        <family val="2"/>
      </rPr>
      <t>(Obligatorio)</t>
    </r>
  </si>
  <si>
    <r>
      <t>CUPS</t>
    </r>
    <r>
      <rPr>
        <i/>
        <sz val="8"/>
        <color theme="0" tint="-0.499984740745262"/>
        <rFont val="Segoe UI"/>
        <family val="2"/>
      </rPr>
      <t xml:space="preserve">
(A cumplimentar)</t>
    </r>
  </si>
  <si>
    <r>
      <t>Dato de actividad</t>
    </r>
    <r>
      <rPr>
        <i/>
        <sz val="8"/>
        <color theme="0" tint="-0.499984740745262"/>
        <rFont val="Segoe UI"/>
        <family val="2"/>
      </rPr>
      <t xml:space="preserve">
(A cumplimentar)</t>
    </r>
  </si>
  <si>
    <r>
      <t xml:space="preserve">Unidad DA
</t>
    </r>
    <r>
      <rPr>
        <i/>
        <sz val="8"/>
        <color theme="0" tint="-0.499984740745262"/>
        <rFont val="Segoe UI"/>
        <family val="2"/>
      </rPr>
      <t>(No modificable)</t>
    </r>
  </si>
  <si>
    <t>.- En general, cada uno de los edificios municipales deberá contener consumos eléctricos, consumos de combustible fósil (según tipología) y fugas de gases refrigerantes de climatización.</t>
  </si>
  <si>
    <r>
      <t>Dirección</t>
    </r>
    <r>
      <rPr>
        <i/>
        <sz val="8"/>
        <color theme="0" tint="-0.499984740745262"/>
        <rFont val="Segoe UI"/>
        <family val="2"/>
      </rPr>
      <t xml:space="preserve">
(No obligatorio)</t>
    </r>
  </si>
  <si>
    <r>
      <t xml:space="preserve">Tipología de combustible
</t>
    </r>
    <r>
      <rPr>
        <i/>
        <sz val="8"/>
        <color theme="0" tint="-0.499984740745262"/>
        <rFont val="Segoe UI"/>
        <family val="2"/>
      </rPr>
      <t>(Obligatorio)</t>
    </r>
  </si>
  <si>
    <r>
      <t>CUPS</t>
    </r>
    <r>
      <rPr>
        <i/>
        <sz val="8"/>
        <color theme="0" tint="-0.499984740745262"/>
        <rFont val="Segoe UI"/>
        <family val="2"/>
      </rPr>
      <t xml:space="preserve">
(No obligatorio)</t>
    </r>
  </si>
  <si>
    <r>
      <t>Unidad DA</t>
    </r>
    <r>
      <rPr>
        <i/>
        <sz val="8"/>
        <color theme="0" tint="-0.499984740745262"/>
        <rFont val="Segoe UI"/>
        <family val="2"/>
      </rPr>
      <t xml:space="preserve">
(No modificable)</t>
    </r>
  </si>
  <si>
    <r>
      <t xml:space="preserve">Tipología de vehículo
</t>
    </r>
    <r>
      <rPr>
        <i/>
        <sz val="8"/>
        <color theme="0" tint="-0.499984740745262"/>
        <rFont val="Segoe UI"/>
        <family val="2"/>
      </rPr>
      <t>(No modificable)</t>
    </r>
  </si>
  <si>
    <r>
      <t>Combustible</t>
    </r>
    <r>
      <rPr>
        <i/>
        <sz val="8"/>
        <color theme="0" tint="-0.499984740745262"/>
        <rFont val="Segoe UI"/>
        <family val="2"/>
      </rPr>
      <t xml:space="preserve">
(No modificable)</t>
    </r>
  </si>
  <si>
    <r>
      <t>Matrícula</t>
    </r>
    <r>
      <rPr>
        <i/>
        <sz val="8"/>
        <color theme="0" tint="-0.499984740745262"/>
        <rFont val="Segoe UI"/>
        <family val="2"/>
      </rPr>
      <t xml:space="preserve">
(No obligatorio)</t>
    </r>
  </si>
  <si>
    <t>Datos generales</t>
  </si>
  <si>
    <t xml:space="preserve">Datos </t>
  </si>
  <si>
    <t>Acciones</t>
  </si>
  <si>
    <t>Instrucciones</t>
  </si>
  <si>
    <t xml:space="preserve">.- Se ha dispuesto un listado de factores de emisión (FE) para la conversión de los datos primarios de consumos a emisiones GEI. </t>
  </si>
  <si>
    <t>.- Esta información es válida para el cálculo de las emisiones de los años 2020 y 2021.</t>
  </si>
  <si>
    <t>PASOS A SEGUIR</t>
  </si>
  <si>
    <t>Paso 1</t>
  </si>
  <si>
    <t>.- La herramienta se ha diseñado para dar a las Entidades Locales (EELL) los medios necesarios para el cálculo de emisiones de</t>
  </si>
  <si>
    <t>Gases de Efecto Invernadero (GEI) de las zonas de bajas emisiones (ZBE).</t>
  </si>
  <si>
    <t>.- La información necesaria para este cálculo podrá incorporarse según el nivel de exactitud disponible del dato primario.</t>
  </si>
  <si>
    <t xml:space="preserve">Disponiendo para ello de diferentes opciones que serán desarrolladas en las Pestañas de "Datos". La cumplimentación en mayor o </t>
  </si>
  <si>
    <t>menor grado delimitará el grado de exhaustividad del resultado, pero no la finalidad de la herramienta.</t>
  </si>
  <si>
    <t>.- Aquella información no disponible podrá ser, por tanto, no incorporada al estudio o incorporada con un mayor grado de incertidumbre.</t>
  </si>
  <si>
    <t>.- Esta herramienta contempla los consumos y emisiones GEI asociados al transporte (público o privado), así como de los edificios del</t>
  </si>
  <si>
    <t>perímetro de la ZBE (municipales o no municipales).</t>
  </si>
  <si>
    <t>Recopilación de datos de actividad</t>
  </si>
  <si>
    <t>Paso 2</t>
  </si>
  <si>
    <t>Paso 3</t>
  </si>
  <si>
    <t>Paso 4</t>
  </si>
  <si>
    <t>Paso 5</t>
  </si>
  <si>
    <t>Emisiones de CO2 reducidas previstas (tCO2e)</t>
  </si>
  <si>
    <t>Ahorro energético (KWh)</t>
  </si>
  <si>
    <t>.- La pestaña muestra un listado de medidas para su valoración en próximas actuaciones.</t>
  </si>
  <si>
    <t>Disponibilidad del dato de consumo energético</t>
  </si>
  <si>
    <t>.-Seleccionar el año de la información incorporada.</t>
  </si>
  <si>
    <r>
      <rPr>
        <b/>
        <sz val="11"/>
        <color theme="1"/>
        <rFont val="Segoe UI"/>
        <family val="2"/>
      </rPr>
      <t>Multiplicar</t>
    </r>
    <r>
      <rPr>
        <sz val="11"/>
        <color theme="1"/>
        <rFont val="Segoe UI"/>
        <family val="2"/>
      </rPr>
      <t xml:space="preserve"> el promedio mensual por el dato de consumo (energético o distancia).</t>
    </r>
  </si>
  <si>
    <r>
      <t>Promedio de vehículos</t>
    </r>
    <r>
      <rPr>
        <i/>
        <sz val="8"/>
        <color theme="0" tint="-0.499984740745262"/>
        <rFont val="Segoe UI"/>
        <family val="2"/>
      </rPr>
      <t xml:space="preserve">
(A cumplimentar)</t>
    </r>
  </si>
  <si>
    <r>
      <t xml:space="preserve">Dato de actividad
</t>
    </r>
    <r>
      <rPr>
        <i/>
        <sz val="8"/>
        <color theme="0" tint="-0.499984740745262"/>
        <rFont val="Segoe UI"/>
        <family val="2"/>
      </rPr>
      <t>(A cumplimentar)</t>
    </r>
  </si>
  <si>
    <r>
      <t>Incluir estas indicaciones resultantes en la Pestaña "</t>
    </r>
    <r>
      <rPr>
        <i/>
        <sz val="11"/>
        <color theme="1"/>
        <rFont val="Segoe UI"/>
        <family val="2"/>
      </rPr>
      <t>Datos transporte</t>
    </r>
    <r>
      <rPr>
        <sz val="11"/>
        <color theme="1"/>
        <rFont val="Segoe UI"/>
        <family val="2"/>
      </rPr>
      <t>".</t>
    </r>
  </si>
  <si>
    <r>
      <t xml:space="preserve">.-Si se dispone de los vehículos exactos (modelo) indicar, en caso contrario, indicar el promedio de vehículos de esa tipología. </t>
    </r>
    <r>
      <rPr>
        <u/>
        <sz val="11"/>
        <color theme="1"/>
        <rFont val="Segoe UI"/>
        <family val="2"/>
      </rPr>
      <t>En caso de indicar modelo exacto, poner valor "1"</t>
    </r>
    <r>
      <rPr>
        <sz val="11"/>
        <color theme="1"/>
        <rFont val="Segoe UI"/>
        <family val="2"/>
      </rPr>
      <t xml:space="preserve"> en Pestaña "</t>
    </r>
    <r>
      <rPr>
        <i/>
        <sz val="11"/>
        <color theme="1"/>
        <rFont val="Segoe UI"/>
        <family val="2"/>
      </rPr>
      <t>Promedio de vehículos</t>
    </r>
    <r>
      <rPr>
        <sz val="11"/>
        <color theme="1"/>
        <rFont val="Segoe UI"/>
        <family val="2"/>
      </rPr>
      <t>"</t>
    </r>
  </si>
  <si>
    <r>
      <t xml:space="preserve">.-Si se dispone de los vehículos exactos (Línea) indicar, en caso contrario, indicar el promedio de vehículos de esa tipología. </t>
    </r>
    <r>
      <rPr>
        <u/>
        <sz val="11"/>
        <color theme="1"/>
        <rFont val="Segoe UI"/>
        <family val="2"/>
      </rPr>
      <t>En caso de indicar modelo exacto, poner valor "1"</t>
    </r>
    <r>
      <rPr>
        <sz val="11"/>
        <color theme="1"/>
        <rFont val="Segoe UI"/>
        <family val="2"/>
      </rPr>
      <t xml:space="preserve"> en Pestaña "</t>
    </r>
    <r>
      <rPr>
        <i/>
        <sz val="11"/>
        <color theme="1"/>
        <rFont val="Segoe UI"/>
        <family val="2"/>
      </rPr>
      <t>Promedio de vehículos</t>
    </r>
    <r>
      <rPr>
        <sz val="11"/>
        <color theme="1"/>
        <rFont val="Segoe UI"/>
        <family val="2"/>
      </rPr>
      <t>"</t>
    </r>
  </si>
  <si>
    <r>
      <t>Promedio de vehículos</t>
    </r>
    <r>
      <rPr>
        <i/>
        <sz val="8"/>
        <color theme="0" tint="-0.499984740745262"/>
        <rFont val="Segoe UI"/>
        <family val="2"/>
      </rPr>
      <t xml:space="preserve">
(No obligatorio)</t>
    </r>
  </si>
  <si>
    <r>
      <t xml:space="preserve">Nombre del equipamiento 
</t>
    </r>
    <r>
      <rPr>
        <i/>
        <sz val="8"/>
        <color theme="0" tint="-0.499984740745262"/>
        <rFont val="Segoe UI"/>
        <family val="2"/>
      </rPr>
      <t>(No Obligatorio)</t>
    </r>
  </si>
  <si>
    <r>
      <t>.-Es posible obtener datos de consumo a partir de los datos obtenidos en encuesta y/o estimaciones de la pestaña "</t>
    </r>
    <r>
      <rPr>
        <i/>
        <sz val="11"/>
        <color theme="1"/>
        <rFont val="Segoe UI"/>
        <family val="2"/>
      </rPr>
      <t>Estimaciones transporte</t>
    </r>
    <r>
      <rPr>
        <sz val="11"/>
        <color theme="1"/>
        <rFont val="Segoe UI"/>
        <family val="2"/>
      </rPr>
      <t>"</t>
    </r>
  </si>
  <si>
    <r>
      <t>.-El "</t>
    </r>
    <r>
      <rPr>
        <i/>
        <sz val="11"/>
        <color theme="1"/>
        <rFont val="Segoe UI"/>
        <family val="2"/>
      </rPr>
      <t>Promedio de vehículos</t>
    </r>
    <r>
      <rPr>
        <sz val="11"/>
        <color theme="1"/>
        <rFont val="Segoe UI"/>
        <family val="2"/>
      </rPr>
      <t>" deberá ser tenido en cuenta según el dato de consumo sea incorporado por mes o por año.</t>
    </r>
  </si>
  <si>
    <t>.-El valor promedio estará relacionado con la disponibilidad del dato desagregado, indicándose en relación al dato por "mes" o por "año".</t>
  </si>
  <si>
    <r>
      <t xml:space="preserve">.-En caso de no conocer el consumo o tipología de combustible del transporte, </t>
    </r>
    <r>
      <rPr>
        <u/>
        <sz val="11"/>
        <color theme="1"/>
        <rFont val="Segoe UI"/>
        <family val="2"/>
      </rPr>
      <t>no</t>
    </r>
    <r>
      <rPr>
        <sz val="11"/>
        <color theme="1"/>
        <rFont val="Segoe UI"/>
        <family val="2"/>
      </rPr>
      <t xml:space="preserve"> indicarlo. Para este caso, la unidad del Dato de Actividad deberá ser "Km" o "pas·km" según sea el tipo de transporte.</t>
    </r>
  </si>
  <si>
    <r>
      <t xml:space="preserve">.-Si se dispone de los vehículos exactos indicar, en caso contrario, indicar el promedio de vehículos de esa tipología. </t>
    </r>
    <r>
      <rPr>
        <u/>
        <sz val="11"/>
        <color theme="1"/>
        <rFont val="Segoe UI"/>
        <family val="2"/>
      </rPr>
      <t>En caso de indicar modelo exacto, poner valor "1"</t>
    </r>
    <r>
      <rPr>
        <sz val="11"/>
        <color theme="1"/>
        <rFont val="Segoe UI"/>
        <family val="2"/>
      </rPr>
      <t xml:space="preserve"> en Pestaña "</t>
    </r>
    <r>
      <rPr>
        <i/>
        <sz val="11"/>
        <color theme="1"/>
        <rFont val="Segoe UI"/>
        <family val="2"/>
      </rPr>
      <t>Promedio de vehículos</t>
    </r>
    <r>
      <rPr>
        <sz val="11"/>
        <color theme="1"/>
        <rFont val="Segoe UI"/>
        <family val="2"/>
      </rPr>
      <t>"</t>
    </r>
  </si>
  <si>
    <r>
      <t>.- Es posible obtener datos de consumo a partir de los datos obtenidos en encuesta y/o estimaciones de la pestaña "</t>
    </r>
    <r>
      <rPr>
        <i/>
        <sz val="11"/>
        <color theme="1"/>
        <rFont val="Segoe UI"/>
        <family val="2"/>
      </rPr>
      <t>Estimaciones equipamientos</t>
    </r>
    <r>
      <rPr>
        <sz val="11"/>
        <color theme="1"/>
        <rFont val="Segoe UI"/>
        <family val="2"/>
      </rPr>
      <t>"</t>
    </r>
  </si>
  <si>
    <t>.- En general, cada uno de los edificios industriales deberá contener consumos eléctricos, consumos de combustible fósil (según tipología) y fugas de gases refrigerantes de climatización.</t>
  </si>
  <si>
    <t xml:space="preserve">Observaciones </t>
  </si>
  <si>
    <t>Datos totales de consumos y emisiones en equipamientos y edificios con uso de Energías Renovables</t>
  </si>
  <si>
    <t>EERR</t>
  </si>
  <si>
    <t>Eólica</t>
  </si>
  <si>
    <t>Geotermia</t>
  </si>
  <si>
    <t>Solar térmica</t>
  </si>
  <si>
    <t>Solar fotovoltaica</t>
  </si>
  <si>
    <t>Hidráulica</t>
  </si>
  <si>
    <r>
      <t>Unidad DA</t>
    </r>
    <r>
      <rPr>
        <i/>
        <sz val="8"/>
        <color theme="0" tint="-0.499984740745262"/>
        <rFont val="Segoe UI"/>
        <family val="2"/>
      </rPr>
      <t xml:space="preserve">  (A cumplimentar)</t>
    </r>
  </si>
  <si>
    <r>
      <t xml:space="preserve">Nombre del equipamiento 
</t>
    </r>
    <r>
      <rPr>
        <i/>
        <sz val="8"/>
        <color theme="0" tint="-0.499984740745262"/>
        <rFont val="Segoe UI"/>
        <family val="2"/>
      </rPr>
      <t>(A cumplimentar)</t>
    </r>
  </si>
  <si>
    <r>
      <t xml:space="preserve">Fuente
</t>
    </r>
    <r>
      <rPr>
        <i/>
        <sz val="8"/>
        <color theme="0" tint="-0.499984740745262"/>
        <rFont val="Segoe UI"/>
        <family val="2"/>
      </rPr>
      <t xml:space="preserve"> (A cumplimentar)</t>
    </r>
  </si>
  <si>
    <r>
      <t xml:space="preserve">Sector 
</t>
    </r>
    <r>
      <rPr>
        <i/>
        <sz val="8"/>
        <color theme="0" tint="-0.499984740745262"/>
        <rFont val="Segoe UI"/>
        <family val="2"/>
      </rPr>
      <t xml:space="preserve"> (A cumplimentar)</t>
    </r>
  </si>
  <si>
    <t>Escenario Base - Obtención de los datos de actividad</t>
  </si>
  <si>
    <t>Fuente de datos</t>
  </si>
  <si>
    <t>Escenario base</t>
  </si>
  <si>
    <t>.- En caso de interés, podrá realizarse un cálculo de año base de manera exhaustiva utilizando la herramienta de recopilación de datos.</t>
  </si>
  <si>
    <r>
      <t xml:space="preserve">Nombre del equipamiento 
</t>
    </r>
    <r>
      <rPr>
        <i/>
        <sz val="8"/>
        <color theme="0" tint="-0.499984740745262"/>
        <rFont val="Segoe UI"/>
        <family val="2"/>
      </rPr>
      <t>(No obligatorio)</t>
    </r>
  </si>
  <si>
    <t>.- Para el año 2022 será necesario incorporar los FE acordes a los publicados por los diferentes organismos en 2023.</t>
  </si>
  <si>
    <t>.- El establecimiento del año base permita a las EELL disponer de una comparativa entre el estado inicial del entorno ZBE con la situación tras la implantación.</t>
  </si>
  <si>
    <t>.- Para estandarizar el cálculo, se ha establecido que los consumos y emisiones del año base se dispongan a través de la Huella de Carbono municipal (HCM).</t>
  </si>
  <si>
    <t>.- Cada Ayuntamiento podrá disponer de este inventario de emisiones por diferentes medios.</t>
  </si>
  <si>
    <t>.- Es posible fijar el año base a partir del último año de la HCM calculada previo a la implantación de la ZBE.</t>
  </si>
  <si>
    <t>.- En caso de no disponer del estudio de HCM previo, los datos de emisiones podrán obtenerse calculando a partir del uso de esta propia herramienta.</t>
  </si>
  <si>
    <t>.- Será necesario, por tanto, extrapolar los consumos del municipio al perímetro de la ZBE.</t>
  </si>
  <si>
    <t>tCO2e</t>
  </si>
  <si>
    <r>
      <t xml:space="preserve">Dato de actividad Municipio
</t>
    </r>
    <r>
      <rPr>
        <i/>
        <sz val="8"/>
        <color theme="0" tint="-0.499984740745262"/>
        <rFont val="Segoe UI"/>
        <family val="2"/>
      </rPr>
      <t>(A cumplimentar)</t>
    </r>
  </si>
  <si>
    <r>
      <t xml:space="preserve">Emisiones </t>
    </r>
    <r>
      <rPr>
        <b/>
        <sz val="10"/>
        <color theme="5" tint="-0.249977111117893"/>
        <rFont val="Segoe UI"/>
        <family val="2"/>
      </rPr>
      <t>(tCO2e)</t>
    </r>
    <r>
      <rPr>
        <b/>
        <sz val="11"/>
        <color theme="5" tint="-0.249977111117893"/>
        <rFont val="Segoe UI"/>
        <family val="2"/>
      </rPr>
      <t xml:space="preserve"> Municipio</t>
    </r>
  </si>
  <si>
    <r>
      <t xml:space="preserve">Dato de actividad ZBE
</t>
    </r>
    <r>
      <rPr>
        <i/>
        <sz val="8"/>
        <color theme="0" tint="-0.499984740745262"/>
        <rFont val="Segoe UI"/>
        <family val="2"/>
      </rPr>
      <t>(A cumplimentar)</t>
    </r>
  </si>
  <si>
    <t>HUELLA DE CARBONO MUNICIPAL</t>
  </si>
  <si>
    <t>EXTRAPOLACIÓN PARA HUELLA DE CARBONO ZBE (AÑO BASE)</t>
  </si>
  <si>
    <r>
      <t>Unidad DA ZBE</t>
    </r>
    <r>
      <rPr>
        <i/>
        <sz val="8"/>
        <color theme="0" tint="-0.499984740745262"/>
        <rFont val="Segoe UI"/>
        <family val="2"/>
      </rPr>
      <t xml:space="preserve">
(A cumplimentar)</t>
    </r>
  </si>
  <si>
    <r>
      <t>Año base</t>
    </r>
    <r>
      <rPr>
        <i/>
        <sz val="8"/>
        <color theme="0" tint="-0.499984740745262"/>
        <rFont val="Segoe UI"/>
        <family val="2"/>
      </rPr>
      <t xml:space="preserve">
(No modificable)</t>
    </r>
  </si>
  <si>
    <r>
      <t>Año base</t>
    </r>
    <r>
      <rPr>
        <i/>
        <sz val="8"/>
        <color theme="0" tint="-0.499984740745262"/>
        <rFont val="Segoe UI"/>
        <family val="2"/>
      </rPr>
      <t xml:space="preserve"> (A cumplimentar)</t>
    </r>
  </si>
  <si>
    <r>
      <t xml:space="preserve">Población municipio año base </t>
    </r>
    <r>
      <rPr>
        <i/>
        <sz val="8"/>
        <color theme="0" tint="-0.499984740745262"/>
        <rFont val="Segoe UI"/>
        <family val="2"/>
      </rPr>
      <t>(A cumplimentar)</t>
    </r>
  </si>
  <si>
    <r>
      <t xml:space="preserve">Población ZBE año base </t>
    </r>
    <r>
      <rPr>
        <i/>
        <sz val="8"/>
        <color theme="0" tint="-0.499984740745262"/>
        <rFont val="Segoe UI"/>
        <family val="2"/>
      </rPr>
      <t>(A cumplimentar)</t>
    </r>
  </si>
  <si>
    <r>
      <t xml:space="preserve">Emisiones totales municipales </t>
    </r>
    <r>
      <rPr>
        <i/>
        <sz val="8"/>
        <color theme="0" tint="-0.499984740745262"/>
        <rFont val="Segoe UI"/>
        <family val="2"/>
      </rPr>
      <t>(A cumplimentar)</t>
    </r>
  </si>
  <si>
    <t>Cálculos para estimación escenario base - Transporte</t>
  </si>
  <si>
    <t>Cálculos para estimación escenario base - Equipamientos</t>
  </si>
  <si>
    <t>Número de viviendas en ciudad</t>
  </si>
  <si>
    <t>Número de viviendas en ZBE</t>
  </si>
  <si>
    <t>En este escenario, la recopilación de información se realizará a través de encuestas de movilidad o de fuentes estadísticas.</t>
  </si>
  <si>
    <t>Vehículos</t>
  </si>
  <si>
    <t>-</t>
  </si>
  <si>
    <t>Eléctrico (kWh)</t>
  </si>
  <si>
    <t>Gasóleo A (B7) (l)</t>
  </si>
  <si>
    <t>Gasolina (E5) (l)</t>
  </si>
  <si>
    <t>GNC (Kg)</t>
  </si>
  <si>
    <t>Híbrido (l)</t>
  </si>
  <si>
    <t>Consumo propano (Kg) promedio</t>
  </si>
  <si>
    <t>Consumo butano (Kg) promedio</t>
  </si>
  <si>
    <t>Viviendas</t>
  </si>
  <si>
    <t>Número de calderas promedio en ZBE</t>
  </si>
  <si>
    <t>Número de calderas promedio en ciudad</t>
  </si>
  <si>
    <t>Facultad de Ciencias del Deporte de la Universidad de Castilla-La Mancha</t>
  </si>
  <si>
    <t>Fuentes:</t>
  </si>
  <si>
    <t>Superficie media viviendas con gas natural (m2)</t>
  </si>
  <si>
    <t>SPAHOUSEC II: Análisis estadístico del consumo de gas natural en las viviendas principales con calefacción individual (2019)</t>
  </si>
  <si>
    <t>https://www.idae.es/sites/default/files/documentos/publicaciones_idae/estudio_spahousec-ii_270619.pdf</t>
  </si>
  <si>
    <t>Distancia recorrida en ZBE (Km) promedio</t>
  </si>
  <si>
    <t>https://www.mitma.gob.es/recursos_mfom/comodin/recursos/36observatoriocostesviajerosjulio2022.pdf</t>
  </si>
  <si>
    <t>https://www.mitma.gob.es/recursos_mfom/listado/recursos/observatorio_de_costes_abril_2020.pdf</t>
  </si>
  <si>
    <t>Observatorio de Costes del Transporte de Mercancías por Carretera (2020)</t>
  </si>
  <si>
    <t>Observatorio de Costes del Transporte de Viajeros en Autocar del Ministerio de Fomento (2022)</t>
  </si>
  <si>
    <t>https://ciclosfera.com/a/estudio-bicicleta-ciudad</t>
  </si>
  <si>
    <t>Consumo (ud/100km) promedio</t>
  </si>
  <si>
    <r>
      <t xml:space="preserve">Flujo diario en ZBE (número) promedio </t>
    </r>
    <r>
      <rPr>
        <i/>
        <sz val="8"/>
        <color theme="0" tint="-0.499984740745262"/>
        <rFont val="Calibri"/>
        <family val="2"/>
        <scheme val="minor"/>
      </rPr>
      <t>(A cumplimentar)</t>
    </r>
  </si>
  <si>
    <t>Consumo (l/100km) promedio</t>
  </si>
  <si>
    <t>http://atlasnacional.ign.es/</t>
  </si>
  <si>
    <t>Atlas Nacional de España (Centro Nacional de Información Geográfica (2019))</t>
  </si>
  <si>
    <t>Observatorio de la Movilidad Metropolitana</t>
  </si>
  <si>
    <t>Vehículo - Tipología de combustible</t>
  </si>
  <si>
    <r>
      <t xml:space="preserve">Vehículo - Tipología de combustible </t>
    </r>
    <r>
      <rPr>
        <i/>
        <sz val="8"/>
        <color theme="0" tint="-0.499984740745262"/>
        <rFont val="Calibri"/>
        <family val="2"/>
        <scheme val="minor"/>
      </rPr>
      <t>(A cumplimentar)</t>
    </r>
  </si>
  <si>
    <t>RESULTADO DA</t>
  </si>
  <si>
    <t>CÁLCULO</t>
  </si>
  <si>
    <t>Ejemplo</t>
  </si>
  <si>
    <t>Turismos, Gasóleo A (B7) (l)</t>
  </si>
  <si>
    <r>
      <t xml:space="preserve">Es necesario conocer el </t>
    </r>
    <r>
      <rPr>
        <b/>
        <sz val="11"/>
        <color theme="1"/>
        <rFont val="Segoe UI"/>
        <family val="2"/>
      </rPr>
      <t xml:space="preserve">promedio mensual </t>
    </r>
    <r>
      <rPr>
        <sz val="11"/>
        <color theme="1"/>
        <rFont val="Segoe UI"/>
        <family val="2"/>
      </rPr>
      <t>de vehículos (según tipología)</t>
    </r>
  </si>
  <si>
    <t>y extrapolarlo a los que circulan en zona ZBE.</t>
  </si>
  <si>
    <t>Datos estimativos para el cálculo de consumos energéticos</t>
  </si>
  <si>
    <r>
      <t>Distancia recorrida en ZBE (Km) promedio*</t>
    </r>
    <r>
      <rPr>
        <i/>
        <sz val="8"/>
        <color theme="0" tint="-0.499984740745262"/>
        <rFont val="Calibri"/>
        <family val="2"/>
        <scheme val="minor"/>
      </rPr>
      <t xml:space="preserve"> (A cumplimentar)</t>
    </r>
  </si>
  <si>
    <t>** La estimación de distancia recorrida en ZBE para cada tipología de vehículos deberá ser rellenada según criterio técnico de cada municipio. Es posible realizar una ponderación a partir de la referencia de las distancias recorridas propuestas en una ciudad completa</t>
  </si>
  <si>
    <t>A partir de la distancia media recorrida por los vehículos tipo "turismo de gasóleo" en ZBE, podemos realizar cálculos estimativos de emisiones de CO2 para esta tipología de vehículos. Suponiendo una media de 400 turismos de gasóleo que recorren la ZBE en el mes de marzo (dato ficticio obtenido por posibles encuestas) y una distancia recorrida en ZBE de 4Km, se estiman los litros de consumo para este flujo de vehículos.</t>
  </si>
  <si>
    <t>Flujo diario en ZBE (número) promedio</t>
  </si>
  <si>
    <t>GLP (Kg)</t>
  </si>
  <si>
    <t>Cumplimentar año 2022 cuando se publiquen los FE anuales</t>
  </si>
  <si>
    <t>* Los datos ofrecidos en la tabla son estimados y conservadores, pudiéndose modificar en caso de disponer de información particular más exacta a las estimaciones propuestas.</t>
  </si>
  <si>
    <t>Escenarios - Recursos y recomendaciones para la obtención de datos de actividad en Transporte</t>
  </si>
  <si>
    <t>Escenarios - Recursos y recomendaciones para la obtención de datos de actividad en Equipamientos</t>
  </si>
  <si>
    <t>(A cumplimentar)</t>
  </si>
  <si>
    <t>Calculado en relación al número de viviendas de la ciudad y de la ZBE</t>
  </si>
  <si>
    <r>
      <t xml:space="preserve">Unidad 
</t>
    </r>
    <r>
      <rPr>
        <i/>
        <sz val="8"/>
        <color theme="0" tint="-0.499984740745262"/>
        <rFont val="Calibri"/>
        <family val="2"/>
        <scheme val="minor"/>
      </rPr>
      <t>(A cumplimentar)</t>
    </r>
  </si>
  <si>
    <t>Herramienta para el Cálculo de emisiones GEI a partir de estimaciones en transport, según consumos medios</t>
  </si>
  <si>
    <r>
      <t xml:space="preserve">Equipamiento - Tipología de combustible </t>
    </r>
    <r>
      <rPr>
        <i/>
        <sz val="8"/>
        <color theme="0" tint="-0.499984740745262"/>
        <rFont val="Calibri"/>
        <family val="2"/>
        <scheme val="minor"/>
      </rPr>
      <t>(A cumplimentar)</t>
    </r>
  </si>
  <si>
    <t>Ciudad/ZBE</t>
  </si>
  <si>
    <t>Gasóleo</t>
  </si>
  <si>
    <t>Propano</t>
  </si>
  <si>
    <t>Butano</t>
  </si>
  <si>
    <t>Gas Natural</t>
  </si>
  <si>
    <r>
      <t>Consumo promedio</t>
    </r>
    <r>
      <rPr>
        <i/>
        <sz val="8"/>
        <color theme="0" tint="-0.499984740745262"/>
        <rFont val="Calibri"/>
        <family val="2"/>
        <scheme val="minor"/>
      </rPr>
      <t xml:space="preserve"> (No modificable)</t>
    </r>
  </si>
  <si>
    <r>
      <t xml:space="preserve">Unidad </t>
    </r>
    <r>
      <rPr>
        <i/>
        <sz val="8"/>
        <color theme="0" tint="-0.499984740745262"/>
        <rFont val="Calibri"/>
        <family val="2"/>
        <scheme val="minor"/>
      </rPr>
      <t>(No modificable)</t>
    </r>
  </si>
  <si>
    <t>KWh</t>
  </si>
  <si>
    <t>L</t>
  </si>
  <si>
    <t>Tabla 1.- Listado de equipamientos municipales en ZBE</t>
  </si>
  <si>
    <t>Tabla 2.- Disponibilidad del dato de consumo energético</t>
  </si>
  <si>
    <t>Tabla 3.- Cálculos para la estimación del escenario base relativos al transporte de la ZBE</t>
  </si>
  <si>
    <t>Tabla 4.- Cálculos para la estimación del escenario base relativos a los equipamientos de la ZBE</t>
  </si>
  <si>
    <t>Tabla 5.- Datos estimativos para el cálculo de consumos energéticos</t>
  </si>
  <si>
    <t>Tabla 6.- Datos estimativos de viviendas y calderas</t>
  </si>
  <si>
    <t>*Seleccionar el dato de la tabla 6, según se estime por viviendas o por calderas</t>
  </si>
  <si>
    <r>
      <t xml:space="preserve">Promedio de viviendas/calderas* </t>
    </r>
    <r>
      <rPr>
        <i/>
        <sz val="8"/>
        <color theme="0" tint="-0.499984740745262"/>
        <rFont val="Calibri"/>
        <family val="2"/>
        <scheme val="minor"/>
      </rPr>
      <t>(A cumplimentar)</t>
    </r>
  </si>
  <si>
    <t>Consumo eléctrico (KWh) promedio anual</t>
  </si>
  <si>
    <t>REE</t>
  </si>
  <si>
    <t>Consumo gas natural vivienda (KWh) promedio</t>
  </si>
  <si>
    <t>Tabla 7.- Datos estimativos de consumos energéticos promedios anuales de edificios residenciales</t>
  </si>
  <si>
    <t>Herramienta para el Cálculo de emisiones GEI en equipamientos residenciales, a partir de estimaciones según consumos medios</t>
  </si>
  <si>
    <r>
      <t xml:space="preserve">Unidad 
</t>
    </r>
    <r>
      <rPr>
        <i/>
        <sz val="8"/>
        <color theme="0" tint="-0.499984740745262"/>
        <rFont val="Calibri"/>
        <family val="2"/>
        <scheme val="minor"/>
      </rPr>
      <t>(No modificable)</t>
    </r>
  </si>
  <si>
    <t>A partir del número de viviendas en la ZBE o del número de calderas, es posible realizar una estimación de consumos anuales de combustible según el promedio anual de consumo en viviendas.</t>
  </si>
  <si>
    <t>RESULTADO DA (Anual)</t>
  </si>
  <si>
    <t>Equipamiento - Tipología de combustible</t>
  </si>
  <si>
    <r>
      <t xml:space="preserve">Dirección
</t>
    </r>
    <r>
      <rPr>
        <i/>
        <sz val="8"/>
        <color theme="0" tint="-0.499984740745262"/>
        <rFont val="Segoe UI"/>
        <family val="2"/>
      </rPr>
      <t>(No obligatorio)</t>
    </r>
  </si>
  <si>
    <t>Resultados de emisiones de equipamientos en ZBE</t>
  </si>
  <si>
    <t>*Disponible a partir de Abril de 2023</t>
  </si>
  <si>
    <t>.- Desplácese hacia la derecha para continuar con el visionado de los resultados</t>
  </si>
  <si>
    <t>.- Es posible modificar las tablas dinámicas según necesidades de la exposición de los datos</t>
  </si>
  <si>
    <r>
      <t>.- IMPORTANTE.</t>
    </r>
    <r>
      <rPr>
        <sz val="11"/>
        <color theme="1"/>
        <rFont val="Segoe UI"/>
        <family val="2"/>
      </rPr>
      <t xml:space="preserve"> Los datos deben actualizarse para que se muestre correctamente </t>
    </r>
    <r>
      <rPr>
        <i/>
        <sz val="10"/>
        <color theme="1"/>
        <rFont val="Segoe UI"/>
        <family val="2"/>
      </rPr>
      <t>(Menú Datos - Actualizar todo)</t>
    </r>
  </si>
  <si>
    <t>.- Desplácese hacia la derecha para continuar con la herramienta.</t>
  </si>
  <si>
    <t>Resultados de consumos y emisiones del transporte en ZBE</t>
  </si>
  <si>
    <t>Estimaciones</t>
  </si>
  <si>
    <t>Tablas de resultados</t>
  </si>
  <si>
    <t>Gráficas de resultados</t>
  </si>
  <si>
    <t>Resultados de emisiones de transporte en ZBE</t>
  </si>
  <si>
    <t>Consumo gasóleo C (L) promedio mensual</t>
  </si>
  <si>
    <t>n.d.</t>
  </si>
  <si>
    <r>
      <t xml:space="preserve">Alcance </t>
    </r>
    <r>
      <rPr>
        <i/>
        <sz val="8"/>
        <color theme="0" tint="-0.499984740745262"/>
        <rFont val="Segoe UI"/>
        <family val="2"/>
      </rPr>
      <t>(A cumplimentar)</t>
    </r>
  </si>
  <si>
    <t>Energías Renovables</t>
  </si>
  <si>
    <t>3 La utilización de la biomasa (madera, pellets o biogás) como combustible se considera neutra en emisiones de CO2 al ser de origen biogénico pero sí producirá emisiones de CH4 y N2O. Para los cálculos, se considerará que el factor de emisión del CO2 es 0 kgCO2/kg.</t>
  </si>
  <si>
    <t>USO DE RENOVABLES EN EDIFICIOS</t>
  </si>
  <si>
    <t xml:space="preserve">Total Suma de Dato de actividad </t>
  </si>
  <si>
    <t xml:space="preserve">Suma de Dato de actividad </t>
  </si>
  <si>
    <r>
      <t>Alcance</t>
    </r>
    <r>
      <rPr>
        <i/>
        <sz val="8"/>
        <color theme="0" tint="-0.499984740745262"/>
        <rFont val="Segoe UI"/>
        <family val="2"/>
      </rPr>
      <t xml:space="preserve"> 
(Modificable)</t>
    </r>
  </si>
  <si>
    <t>Priorización de movilidad activa mediante desplazamientos a pie</t>
  </si>
  <si>
    <t>Limitación de velocidad</t>
  </si>
  <si>
    <t xml:space="preserve">Fomento de desplazamientos en bicicleta </t>
  </si>
  <si>
    <t>Mejora del transporte público</t>
  </si>
  <si>
    <t>Renovación de los vehículos de transporte público</t>
  </si>
  <si>
    <t>Digitalización y aplicaciones que faciliten el uso de transporte público</t>
  </si>
  <si>
    <t>Fomento de renovación de vehículos por otros eléctricos</t>
  </si>
  <si>
    <t>Fomento de la movilidad compartida</t>
  </si>
  <si>
    <t>Optimización de la climatización en edificios y equipamientos de la ZBE</t>
  </si>
  <si>
    <t>Uso de energías renovables en instalaciones municipales para la producción de Agua Caliente Sanitaria (ACS)</t>
  </si>
  <si>
    <t>Mejora de la eficiencia en equipamientos</t>
  </si>
  <si>
    <t>Ejemplos de medidas para la implantación en ZBE</t>
  </si>
  <si>
    <t>Versión 1.0 Noviembre de 2022</t>
  </si>
  <si>
    <r>
      <t>HERRAMIENTA PARA LA ELABORACIÓN DEL CÁLCULO DE EMISIONES DE CO</t>
    </r>
    <r>
      <rPr>
        <vertAlign val="subscript"/>
        <sz val="26"/>
        <color theme="0"/>
        <rFont val="Nunito"/>
      </rPr>
      <t>2</t>
    </r>
    <r>
      <rPr>
        <sz val="26"/>
        <color theme="0"/>
        <rFont val="Nunito"/>
      </rPr>
      <t xml:space="preserve"> 
EN ZONAS DE BAJAS EMISIONES (ZBE)</t>
    </r>
  </si>
  <si>
    <t>2. Datos Generales</t>
  </si>
  <si>
    <t>3.1 Datos de actividad del Escenario Base</t>
  </si>
  <si>
    <t>3.2 Datos de actividad del Transporte</t>
  </si>
  <si>
    <t>3.5 Datos de equipamientos con uso de Energías Renovables</t>
  </si>
  <si>
    <t>4. Tablas de resultados</t>
  </si>
  <si>
    <t>4.1 Resultados relacionados con Transporte</t>
  </si>
  <si>
    <t>4.2 Resultados relacionados con Edificios y Equipamientos</t>
  </si>
  <si>
    <t>5 Gráficas de resultados</t>
  </si>
  <si>
    <t>5.1 Gráficas relacionadas con Transporte</t>
  </si>
  <si>
    <t>5.2 Gráficas relacionadas con Edificios y Equipamientos</t>
  </si>
  <si>
    <t>6. Estimaciones para el cálculo de datos de actividad</t>
  </si>
  <si>
    <t>6.1 Estimaciones de utilidad para datos de transporte</t>
  </si>
  <si>
    <t>6.2 Estimaciones de utilidad para datos de Edificios</t>
  </si>
  <si>
    <t>7. Ejemplo de acciones en ZBE</t>
  </si>
  <si>
    <t>8. Factores de emisión</t>
  </si>
  <si>
    <t>Índice</t>
  </si>
  <si>
    <t>Indicaciones para la cumplimentación del cuadro de mandos</t>
  </si>
  <si>
    <t>INDICACIONES GENERALES</t>
  </si>
  <si>
    <t xml:space="preserve">.- La pestaña “Datos Generales” se pone a disposición del personal técnico de las administraciones municipales como un sistema ordenado de </t>
  </si>
  <si>
    <t>recopilación de información general que permitirá contextualizar el proyecto, así como incorporar información de utilidad para el cálculo y</t>
  </si>
  <si>
    <t xml:space="preserve"> estimación de los consumos y emisiones.</t>
  </si>
  <si>
    <t>.- A lo largo de la herramienta se incluyen anotaciones particulares, las cuales son necesarias para completar alguna de las celdas incluidas.</t>
  </si>
  <si>
    <t xml:space="preserve"> los Datos de Actividad (DA). </t>
  </si>
  <si>
    <t>.- El proyecto ha sido diseñado para ofrecer al personal municipal fuentes de datos y recursos de diverso origen para la obtención de</t>
  </si>
  <si>
    <t>.- Los datos de consumo incluidos no cuentan todos con el mismo nivel de definición.</t>
  </si>
  <si>
    <t>.- Dependerá del equipo técnico seleccionar la fuente de datos que mejor se adapte a la realidad del municipio.</t>
  </si>
  <si>
    <t xml:space="preserve">.- La decisión que se tome define por si misma los medios y fuentes para recopilar los DA, que podrán ser tanto agregados como desagregados, </t>
  </si>
  <si>
    <t>de manera que se adapte a la capacidad de acceso a la información de cada municipio o entidad local.</t>
  </si>
  <si>
    <t>.- Asimismo, se puede incorporar información agregada y desagregada tanto para transporte como para equipamientos/edificios.</t>
  </si>
  <si>
    <t>.- La pestaña “Escenario base” se ofrece para definir un año base comparativo, lo que permitirá realizar una correcta medición.</t>
  </si>
  <si>
    <t xml:space="preserve">.- El año base se definirá a partir de los datos generales utilizados para el cálculo de la huella municipal. A partir de esta información </t>
  </si>
  <si>
    <t>se extrapolarán los datos incluidos para estimar la Huella de carbono de la ZBE.</t>
  </si>
  <si>
    <t xml:space="preserve">.- La herramienta ofrece la posibilidad de incorporar datos tanto agregados como desagregados, por sectores o tipología de consumo, </t>
  </si>
  <si>
    <t>en función de la disponibilidad.</t>
  </si>
  <si>
    <t>.- En todo caso, el resultado obtenido será más fiable en la medida en que se utilice más información y datos más desagregados.</t>
  </si>
  <si>
    <t>.- También es posible incorporar datos de consumo de Energías Renovables (EERR) para registrar la evolución de la implantación de estas en la ZBE.</t>
  </si>
  <si>
    <t>de manera desagregada o agregada, según las necesidades.</t>
  </si>
  <si>
    <t xml:space="preserve">.- Para transporte y equipamientos, la herramienta contiene pestañas con tablas dinámicas que permiten obtener datos de consumos y emisiones  </t>
  </si>
  <si>
    <t xml:space="preserve">.- Estas tablas deberán ser actualizadas a través del botón “Actualizar todo", dentro de la pestaña “Datos” siempre que se hagan modificaciones </t>
  </si>
  <si>
    <t xml:space="preserve">en la incorporación de los datos. </t>
  </si>
  <si>
    <t>.- La herramienta cuenta con gráficas dinámicas que permiten obtener información visual sobre resultados de consumos y emisiones.</t>
  </si>
  <si>
    <t xml:space="preserve">.- Si bien las gráficas incorporadas representan la información más relevante para la explotación de los resultados, </t>
  </si>
  <si>
    <t>pueden realizarse modificaciones o incorporar otras gráficos que el personal considere de interés.</t>
  </si>
  <si>
    <t>.- Para actualizar los datos representados en estas gráficas es necesario actualizar las tablas de resultados tal y como se indicaba</t>
  </si>
  <si>
    <t xml:space="preserve"> en el punto anterior: Pestaña “Datos” &gt; Botón “Actualizar todo”</t>
  </si>
  <si>
    <t xml:space="preserve">.- Para el cálculo de transportes y equipamientos se han diseñado dos pestañas ("Estimaciones - TRANSP." y "Estimaciones - EUIP.") </t>
  </si>
  <si>
    <t>para ayudar al equipo técnico del Ayuntamiento en el cálculo de datos de actividad basados en estimaciones.</t>
  </si>
  <si>
    <t>.- En ambos casos se ofrecen valores promedio de consumos que permiten hacer estimaciones en los casos en que no se disponen de datos</t>
  </si>
  <si>
    <t xml:space="preserve"> originales contrastados.</t>
  </si>
  <si>
    <t xml:space="preserve">.- La herramienta permite incorporar un listado de las acciones llevadas a cabo en la ZBE para favorecer la reducción de emisiones GEI. </t>
  </si>
  <si>
    <t>.- Además, la herramienta permite añadir estimaciones de ahorro de consumo energético así como de reducción de emisiones previstas.</t>
  </si>
  <si>
    <r>
      <t xml:space="preserve">Determinar si es posible trabajar con </t>
    </r>
    <r>
      <rPr>
        <b/>
        <sz val="11"/>
        <color theme="1"/>
        <rFont val="Segoe UI"/>
        <family val="2"/>
      </rPr>
      <t>datos desagregados</t>
    </r>
    <r>
      <rPr>
        <sz val="11"/>
        <color theme="1"/>
        <rFont val="Segoe UI"/>
        <family val="2"/>
      </rPr>
      <t xml:space="preserve"> (más precisos) o </t>
    </r>
    <r>
      <rPr>
        <b/>
        <sz val="11"/>
        <color theme="1"/>
        <rFont val="Segoe UI"/>
        <family val="2"/>
      </rPr>
      <t>agregados</t>
    </r>
    <r>
      <rPr>
        <sz val="11"/>
        <color theme="1"/>
        <rFont val="Segoe UI"/>
        <family val="2"/>
      </rPr>
      <t>.</t>
    </r>
  </si>
  <si>
    <t xml:space="preserve"> a la información que tenga el equipo municipal.</t>
  </si>
  <si>
    <r>
      <t xml:space="preserve">Realizar la </t>
    </r>
    <r>
      <rPr>
        <b/>
        <sz val="11"/>
        <color theme="1"/>
        <rFont val="Segoe UI"/>
        <family val="2"/>
      </rPr>
      <t>recogida de información</t>
    </r>
    <r>
      <rPr>
        <sz val="11"/>
        <color theme="1"/>
        <rFont val="Segoe UI"/>
        <family val="2"/>
      </rPr>
      <t xml:space="preserve"> de datos, adaptada siempre a la realidad de acceso</t>
    </r>
  </si>
  <si>
    <t>en las pestañas de "Datos…" correspondientes.</t>
  </si>
  <si>
    <r>
      <rPr>
        <b/>
        <sz val="11"/>
        <color theme="1"/>
        <rFont val="Segoe UI"/>
        <family val="2"/>
      </rPr>
      <t>Incorporar</t>
    </r>
    <r>
      <rPr>
        <sz val="11"/>
        <color theme="1"/>
        <rFont val="Segoe UI"/>
        <family val="2"/>
      </rPr>
      <t xml:space="preserve"> aquella </t>
    </r>
    <r>
      <rPr>
        <b/>
        <sz val="11"/>
        <color theme="1"/>
        <rFont val="Segoe UI"/>
        <family val="2"/>
      </rPr>
      <t>información</t>
    </r>
    <r>
      <rPr>
        <sz val="11"/>
        <color theme="1"/>
        <rFont val="Segoe UI"/>
        <family val="2"/>
      </rPr>
      <t xml:space="preserve"> disponible, sobre Transporte y Equipamientos, </t>
    </r>
  </si>
  <si>
    <r>
      <rPr>
        <b/>
        <sz val="11"/>
        <color theme="1"/>
        <rFont val="Segoe UI"/>
        <family val="2"/>
      </rPr>
      <t xml:space="preserve">Evaluar </t>
    </r>
    <r>
      <rPr>
        <sz val="11"/>
        <color theme="1"/>
        <rFont val="Segoe UI"/>
        <family val="2"/>
      </rPr>
      <t>los</t>
    </r>
    <r>
      <rPr>
        <b/>
        <sz val="11"/>
        <color theme="1"/>
        <rFont val="Segoe UI"/>
        <family val="2"/>
      </rPr>
      <t xml:space="preserve"> resultados</t>
    </r>
    <r>
      <rPr>
        <sz val="11"/>
        <color theme="1"/>
        <rFont val="Segoe UI"/>
        <family val="2"/>
      </rPr>
      <t xml:space="preserve"> obtenidos a través del seguimiento de los indicadores.</t>
    </r>
  </si>
  <si>
    <t>en la medida de los posible.</t>
  </si>
  <si>
    <r>
      <t xml:space="preserve">Completar toda la información que se requiere en la pestaña </t>
    </r>
    <r>
      <rPr>
        <b/>
        <sz val="11"/>
        <rFont val="Segoe UI"/>
        <family val="2"/>
      </rPr>
      <t>Datos Generales</t>
    </r>
    <r>
      <rPr>
        <sz val="11"/>
        <rFont val="Segoe UI"/>
        <family val="2"/>
      </rPr>
      <t xml:space="preserve"> </t>
    </r>
  </si>
  <si>
    <r>
      <t xml:space="preserve">Compañía eléctrica contratada por el Ayuntamiento </t>
    </r>
    <r>
      <rPr>
        <i/>
        <sz val="8"/>
        <color theme="0" tint="-0.34998626667073579"/>
        <rFont val="Segoe UI"/>
        <family val="2"/>
      </rPr>
      <t>(Indicar el nombre)</t>
    </r>
  </si>
  <si>
    <r>
      <t xml:space="preserve">Unidad DA Municipio
</t>
    </r>
    <r>
      <rPr>
        <i/>
        <sz val="8"/>
        <color theme="0" tint="-0.499984740745262"/>
        <rFont val="Segoe UI"/>
        <family val="2"/>
      </rPr>
      <t>(Lista desplegable)</t>
    </r>
  </si>
  <si>
    <r>
      <t xml:space="preserve">Gas butano </t>
    </r>
    <r>
      <rPr>
        <i/>
        <sz val="8"/>
        <color theme="0" tint="-0.499984740745262"/>
        <rFont val="Segoe UI"/>
        <family val="2"/>
      </rPr>
      <t>(Lista desplegable)</t>
    </r>
  </si>
  <si>
    <r>
      <t xml:space="preserve">Gas propano </t>
    </r>
    <r>
      <rPr>
        <i/>
        <sz val="8"/>
        <color theme="0" tint="-0.499984740745262"/>
        <rFont val="Segoe UI"/>
        <family val="2"/>
      </rPr>
      <t>(Lista desplegable)</t>
    </r>
  </si>
  <si>
    <r>
      <t xml:space="preserve">Listado de equipamientos municipales en ZBE </t>
    </r>
    <r>
      <rPr>
        <i/>
        <sz val="8"/>
        <color theme="0" tint="-0.499984740745262"/>
        <rFont val="Segoe UI"/>
        <family val="2"/>
      </rPr>
      <t>(A cumplimentar)</t>
    </r>
  </si>
  <si>
    <t>.- Las indicaciones anteriores se acompañan de un soporte visual. Dependiendo de las características de cada columna, esta tendrá un color característico.</t>
  </si>
  <si>
    <r>
      <t xml:space="preserve">Tipología </t>
    </r>
    <r>
      <rPr>
        <i/>
        <sz val="8"/>
        <color theme="0" tint="-0.499984740745262"/>
        <rFont val="Segoe UI"/>
        <family val="2"/>
      </rPr>
      <t>(Lista desplegable)</t>
    </r>
  </si>
  <si>
    <r>
      <t xml:space="preserve">Superficie aprox. 
(m2) </t>
    </r>
    <r>
      <rPr>
        <i/>
        <sz val="8"/>
        <color theme="0" tint="-0.499984740745262"/>
        <rFont val="Segoe UI"/>
        <family val="2"/>
      </rPr>
      <t>(A cumpliemntar)</t>
    </r>
  </si>
  <si>
    <r>
      <t xml:space="preserve">Gas natural
</t>
    </r>
    <r>
      <rPr>
        <i/>
        <sz val="8"/>
        <color theme="0" tint="-0.499984740745262"/>
        <rFont val="Segoe UI"/>
        <family val="2"/>
      </rPr>
      <t>(Lista desplegable)</t>
    </r>
  </si>
  <si>
    <r>
      <t>Gasóleo C</t>
    </r>
    <r>
      <rPr>
        <i/>
        <sz val="8"/>
        <color theme="0" tint="-0.499984740745262"/>
        <rFont val="Segoe UI"/>
        <family val="2"/>
      </rPr>
      <t xml:space="preserve"> 
(Lista desplegable)</t>
    </r>
  </si>
  <si>
    <r>
      <t xml:space="preserve">HFCs  
</t>
    </r>
    <r>
      <rPr>
        <i/>
        <sz val="8"/>
        <color theme="0" tint="-0.499984740745262"/>
        <rFont val="Segoe UI"/>
        <family val="2"/>
      </rPr>
      <t>(Lista desplegable)</t>
    </r>
  </si>
  <si>
    <r>
      <t xml:space="preserve">Electricidad
</t>
    </r>
    <r>
      <rPr>
        <i/>
        <sz val="8"/>
        <color theme="0" tint="-0.499984740745262"/>
        <rFont val="Segoe UI"/>
        <family val="2"/>
      </rPr>
      <t xml:space="preserve"> (Lista desplegable)</t>
    </r>
  </si>
  <si>
    <r>
      <t xml:space="preserve">Tipo de ZBE </t>
    </r>
    <r>
      <rPr>
        <i/>
        <sz val="8"/>
        <color theme="0" tint="-0.499984740745262"/>
        <rFont val="Segoe UI"/>
        <family val="2"/>
      </rPr>
      <t>(Lista desplegable)</t>
    </r>
  </si>
  <si>
    <r>
      <t xml:space="preserve">Superficie aproximada del estudio </t>
    </r>
    <r>
      <rPr>
        <i/>
        <sz val="8"/>
        <color theme="0" tint="-0.499984740745262"/>
        <rFont val="Segoe UI"/>
        <family val="2"/>
      </rPr>
      <t>(A cumplimentar)</t>
    </r>
  </si>
  <si>
    <r>
      <t xml:space="preserve">Superficie viario peatonal </t>
    </r>
    <r>
      <rPr>
        <i/>
        <sz val="8"/>
        <color theme="0" tint="-0.499984740745262"/>
        <rFont val="Segoe UI"/>
        <family val="2"/>
      </rPr>
      <t>(A cumplimentar)</t>
    </r>
  </si>
  <si>
    <r>
      <t xml:space="preserve">Zonas verdes </t>
    </r>
    <r>
      <rPr>
        <i/>
        <sz val="8"/>
        <color theme="0" tint="-0.499984740745262"/>
        <rFont val="Segoe UI"/>
        <family val="2"/>
      </rPr>
      <t>(Lista desplegable)</t>
    </r>
  </si>
  <si>
    <r>
      <t xml:space="preserve">Tipo de ZBE estructural </t>
    </r>
    <r>
      <rPr>
        <i/>
        <sz val="8"/>
        <color theme="0" tint="-0.499984740745262"/>
        <rFont val="Segoe UI"/>
        <family val="2"/>
      </rPr>
      <t>(Lista desplegable)</t>
    </r>
  </si>
  <si>
    <r>
      <t xml:space="preserve">Tipo de ZBE complementaria </t>
    </r>
    <r>
      <rPr>
        <i/>
        <sz val="8"/>
        <color theme="0" tint="-0.499984740745262"/>
        <rFont val="Segoe UI"/>
        <family val="2"/>
      </rPr>
      <t>(Lista desplegable)</t>
    </r>
  </si>
  <si>
    <r>
      <t xml:space="preserve">Población flotante </t>
    </r>
    <r>
      <rPr>
        <i/>
        <sz val="8"/>
        <color theme="0" tint="-0.499984740745262"/>
        <rFont val="Segoe UI"/>
        <family val="2"/>
      </rPr>
      <t>(A cumplimentar)</t>
    </r>
  </si>
  <si>
    <r>
      <t>Población ZBE</t>
    </r>
    <r>
      <rPr>
        <i/>
        <sz val="8"/>
        <color theme="0" tint="-0.34998626667073579"/>
        <rFont val="Segoe UI"/>
        <family val="2"/>
      </rPr>
      <t xml:space="preserve"> </t>
    </r>
    <r>
      <rPr>
        <i/>
        <sz val="8"/>
        <color theme="0" tint="-0.499984740745262"/>
        <rFont val="Segoe UI"/>
        <family val="2"/>
      </rPr>
      <t>(A cumplimentar)</t>
    </r>
  </si>
  <si>
    <r>
      <t xml:space="preserve">Movimientos turísticos </t>
    </r>
    <r>
      <rPr>
        <i/>
        <sz val="8"/>
        <color theme="0" tint="-0.499984740745262"/>
        <rFont val="Segoe UI"/>
        <family val="2"/>
      </rPr>
      <t>(A cumplimentar)</t>
    </r>
  </si>
  <si>
    <r>
      <t xml:space="preserve">Emisiones </t>
    </r>
    <r>
      <rPr>
        <b/>
        <sz val="10"/>
        <color theme="5" tint="-0.249977111117893"/>
        <rFont val="Segoe UI"/>
        <family val="2"/>
      </rPr>
      <t>(tCO2e)</t>
    </r>
    <r>
      <rPr>
        <b/>
        <sz val="11"/>
        <color theme="5" tint="-0.249977111117893"/>
        <rFont val="Segoe UI"/>
        <family val="2"/>
      </rPr>
      <t xml:space="preserve"> Municipio
</t>
    </r>
    <r>
      <rPr>
        <i/>
        <sz val="8"/>
        <color theme="0" tint="-0.499984740745262"/>
        <rFont val="Segoe UI"/>
        <family val="2"/>
      </rPr>
      <t>(No modificable)</t>
    </r>
  </si>
  <si>
    <r>
      <t xml:space="preserve">Emisiones (tCO2e) ZBE
</t>
    </r>
    <r>
      <rPr>
        <i/>
        <sz val="9"/>
        <color theme="0" tint="-0.499984740745262"/>
        <rFont val="Segoe UI"/>
        <family val="2"/>
      </rPr>
      <t>(No modificable)</t>
    </r>
  </si>
  <si>
    <r>
      <t xml:space="preserve">Emisiones (tCO2e) ZBE 
</t>
    </r>
    <r>
      <rPr>
        <i/>
        <sz val="8"/>
        <color theme="0" tint="-0.499984740745262"/>
        <rFont val="Segoe UI"/>
        <family val="2"/>
      </rPr>
      <t>(No modificable)</t>
    </r>
  </si>
  <si>
    <r>
      <t xml:space="preserve">Unidad DA
</t>
    </r>
    <r>
      <rPr>
        <i/>
        <sz val="8"/>
        <color theme="0" tint="-0.499984740745262"/>
        <rFont val="Segoe UI"/>
        <family val="2"/>
      </rPr>
      <t>(Lista desplegable)</t>
    </r>
  </si>
  <si>
    <r>
      <t>Matrícula</t>
    </r>
    <r>
      <rPr>
        <i/>
        <sz val="8"/>
        <color theme="0" tint="-0.499984740745262"/>
        <rFont val="Segoe UI"/>
        <family val="2"/>
      </rPr>
      <t xml:space="preserve">
(No obligatorio)
(A cumpliemntar)</t>
    </r>
  </si>
  <si>
    <r>
      <t>Combustible</t>
    </r>
    <r>
      <rPr>
        <i/>
        <sz val="8"/>
        <color theme="0" tint="-0.499984740745262"/>
        <rFont val="Segoe UI"/>
        <family val="2"/>
      </rPr>
      <t xml:space="preserve">
(Obligatorio)
(Lista desplegable)</t>
    </r>
  </si>
  <si>
    <r>
      <t>Mes</t>
    </r>
    <r>
      <rPr>
        <i/>
        <sz val="8"/>
        <color theme="0" tint="-0.499984740745262"/>
        <rFont val="Segoe UI"/>
        <family val="2"/>
      </rPr>
      <t xml:space="preserve">
(No obligatorio)
(Lista desplegable)</t>
    </r>
  </si>
  <si>
    <r>
      <t>Año</t>
    </r>
    <r>
      <rPr>
        <i/>
        <sz val="8"/>
        <color theme="0" tint="-0.499984740745262"/>
        <rFont val="Segoe UI"/>
        <family val="2"/>
      </rPr>
      <t xml:space="preserve">
(Obligatorio)
(Lista desplegable)</t>
    </r>
  </si>
  <si>
    <r>
      <t xml:space="preserve">Unidad DA
</t>
    </r>
    <r>
      <rPr>
        <i/>
        <sz val="8"/>
        <color theme="0" tint="-0.499984740745262"/>
        <rFont val="Segoe UI"/>
        <family val="2"/>
      </rPr>
      <t>(A cumplimentar)
(Lista desplegable)</t>
    </r>
  </si>
  <si>
    <r>
      <t>Mes</t>
    </r>
    <r>
      <rPr>
        <i/>
        <sz val="8"/>
        <color theme="0" tint="-0.499984740745262"/>
        <rFont val="Segoe UI"/>
        <family val="2"/>
      </rPr>
      <t xml:space="preserve">
(No obligatorio)
(Lista desplegable)</t>
    </r>
    <r>
      <rPr>
        <b/>
        <sz val="11"/>
        <color theme="5" tint="-0.249977111117893"/>
        <rFont val="Segoe UI"/>
        <family val="2"/>
      </rPr>
      <t xml:space="preserve"> </t>
    </r>
  </si>
  <si>
    <r>
      <t>Modelo</t>
    </r>
    <r>
      <rPr>
        <i/>
        <sz val="8"/>
        <color theme="0" tint="-0.499984740745262"/>
        <rFont val="Segoe UI"/>
        <family val="2"/>
      </rPr>
      <t xml:space="preserve">
(No obligatorio) 
(A cumplimentar)</t>
    </r>
  </si>
  <si>
    <t>.-Si se dispone de datos de consumo desagregados, incorporar tantas filas sean necesarias para dicha fuente de consumo.</t>
  </si>
  <si>
    <r>
      <t>.-En la columna "</t>
    </r>
    <r>
      <rPr>
        <i/>
        <sz val="11"/>
        <color theme="1"/>
        <rFont val="Segoe UI"/>
        <family val="2"/>
      </rPr>
      <t>Promedio de vehículos</t>
    </r>
    <r>
      <rPr>
        <sz val="11"/>
        <color theme="1"/>
        <rFont val="Segoe UI"/>
        <family val="2"/>
      </rPr>
      <t>" deberá incorporarse la información disponible según Escenarios. En caso de datos desagregados, indicar el valor "1".</t>
    </r>
  </si>
  <si>
    <t>Tabla 8.- Recopilación de datos de actividad asociados al transporte (de manera no desagregada)</t>
  </si>
  <si>
    <t>Tabla 9.- Recopilación de datos de acitivdad asociados al transporte de la flota municipal (desagregados)</t>
  </si>
  <si>
    <t>Tabla 10.- Recopilación de datos de acitivdad asociados al transporte de la flota de gestión de residuos (desagregados)</t>
  </si>
  <si>
    <t>Tabla 11.- Recopilación de datos de acitivdad asociados al transporte de la flota de transporte público (desagregados)</t>
  </si>
  <si>
    <t>Tabla 12.- Recopilación de datos de acitivdad asociados al transporte del transporte privado (desagregados)</t>
  </si>
  <si>
    <t>Tabla 13.- Recopilación de datos de acitivdad asociados al transporte comercial (desagregados)</t>
  </si>
  <si>
    <t>3.4 Datos de actividad de Edificios y Equipamientos (Datos desagregados)</t>
  </si>
  <si>
    <t>.- En caso de no disponer de los datos desagregados tal como se disponen en la herramienta para la ZBE, podrán omitirse, adaptar o unificar las emisiones (según la valoración del técnico municipal).</t>
  </si>
  <si>
    <r>
      <t xml:space="preserve">.- En los casos en que </t>
    </r>
    <r>
      <rPr>
        <b/>
        <sz val="11"/>
        <color theme="1"/>
        <rFont val="Segoe UI"/>
        <family val="2"/>
      </rPr>
      <t>no se dispone de información desagregada de consumos</t>
    </r>
    <r>
      <rPr>
        <sz val="11"/>
        <color theme="1"/>
        <rFont val="Segoe UI"/>
        <family val="2"/>
      </rPr>
      <t xml:space="preserve"> (en alguno de los sectores de estudio), únicamente será necesario incorporar datos totales.</t>
    </r>
  </si>
  <si>
    <t>.- En el caso de que se hubiera completado los datos de consumos desagregados, estos podrán ser utilizados para completar los datos totales de esta pestaña.</t>
  </si>
  <si>
    <t>.- Si no se dispusiera de todas las entradas de consumos energéticos para un mismo Origen_Fuente o de la información de todas las Fuentes, es posible continuar con el estudio. Afectará en la disposición de información más desagregada, pero no al resultado.</t>
  </si>
  <si>
    <t>Tabla 15.- Recopilación de datos de acitivdad asociados a los equipamientos municipales en ZBE (desagregados)</t>
  </si>
  <si>
    <t>Tabla 16.- Recopilación de datos de acitivdad asociados a los edificios industriales en ZBE (desagregados)</t>
  </si>
  <si>
    <t>Tabla 17.- Recopilación de datos de acitivdad asociados a los edificios del sector servicios en ZBE (desagregados)</t>
  </si>
  <si>
    <t>Tabla 18.- Recopilación de datos de acitivdad asociados a los edificios residenciales en ZBE (desagregados)</t>
  </si>
  <si>
    <t>.- Si se dispone de datos de consumo desagregados, incorporar tantas filas sean necesarias para dicha fuente de consumo.</t>
  </si>
  <si>
    <r>
      <t xml:space="preserve">.- En los casos en que </t>
    </r>
    <r>
      <rPr>
        <b/>
        <sz val="11"/>
        <color theme="1"/>
        <rFont val="Segoe UI"/>
        <family val="2"/>
      </rPr>
      <t>se dispone de información desagregada de consumos</t>
    </r>
    <r>
      <rPr>
        <sz val="11"/>
        <color theme="1"/>
        <rFont val="Segoe UI"/>
        <family val="2"/>
      </rPr>
      <t xml:space="preserve"> (en alguno de los sectores de estudio), en las tablas a continuación será posible indicar el consumo de los edificios (públicos y/o privados). </t>
    </r>
  </si>
  <si>
    <t>.-Para el caso de la flota municipal es posible desagregar los consumos si se conocen de manera individual por vehículo.</t>
  </si>
  <si>
    <t>.-Para el caso de la flota de gestión de residuos es posible desagregar los consumos si se conocen de manera individual por vehículo.</t>
  </si>
  <si>
    <t>.-Para el caso de la flota de Transporte público, es posible desagregar los consumos si se conocen de manera individual por vehículo.</t>
  </si>
  <si>
    <t>.-Para el caso del transporte privado, es posible desagregar los consumos si se conocen de manera individual por vehículo.</t>
  </si>
  <si>
    <r>
      <t>3. Inserción de datos de actividad y cálculo de emisiones de CO</t>
    </r>
    <r>
      <rPr>
        <b/>
        <vertAlign val="subscript"/>
        <sz val="14"/>
        <color theme="9" tint="-0.499984740745262"/>
        <rFont val="Segoe UI"/>
        <family val="2"/>
      </rPr>
      <t>2</t>
    </r>
  </si>
  <si>
    <r>
      <t>Tipología</t>
    </r>
    <r>
      <rPr>
        <i/>
        <sz val="9"/>
        <color theme="0" tint="-0.499984740745262"/>
        <rFont val="Segoe UI"/>
        <family val="2"/>
      </rPr>
      <t xml:space="preserve">
(Obligatorio)
(Lista desplegable)</t>
    </r>
  </si>
  <si>
    <r>
      <t>Modelo</t>
    </r>
    <r>
      <rPr>
        <i/>
        <sz val="8"/>
        <color theme="0" tint="-0.499984740745262"/>
        <rFont val="Segoe UI"/>
        <family val="2"/>
      </rPr>
      <t xml:space="preserve">
(No obligatorio)
(A cumplimentar)</t>
    </r>
  </si>
  <si>
    <r>
      <t>Matrícula</t>
    </r>
    <r>
      <rPr>
        <i/>
        <sz val="8"/>
        <color theme="0" tint="-0.499984740745262"/>
        <rFont val="Segoe UI"/>
        <family val="2"/>
      </rPr>
      <t xml:space="preserve">
(No obligatorio)
(A cumplimentar)</t>
    </r>
  </si>
  <si>
    <r>
      <t>Mes</t>
    </r>
    <r>
      <rPr>
        <i/>
        <sz val="8"/>
        <color theme="0" tint="-0.499984740745262"/>
        <rFont val="Segoe UI"/>
        <family val="2"/>
      </rPr>
      <t xml:space="preserve">
(No obligatorio)
(Lista de validación)</t>
    </r>
  </si>
  <si>
    <r>
      <t>Año</t>
    </r>
    <r>
      <rPr>
        <i/>
        <sz val="8"/>
        <color theme="0" tint="-0.499984740745262"/>
        <rFont val="Segoe UI"/>
        <family val="2"/>
      </rPr>
      <t xml:space="preserve">
(Obligatorio)
(Lista de validación)</t>
    </r>
  </si>
  <si>
    <r>
      <t xml:space="preserve">Unidad DA
</t>
    </r>
    <r>
      <rPr>
        <i/>
        <sz val="8"/>
        <color theme="0" tint="-0.499984740745262"/>
        <rFont val="Segoe UI"/>
        <family val="2"/>
      </rPr>
      <t>(Lista de validación)</t>
    </r>
    <r>
      <rPr>
        <b/>
        <sz val="11"/>
        <color theme="5" tint="-0.249977111117893"/>
        <rFont val="Segoe UI"/>
        <family val="2"/>
      </rPr>
      <t xml:space="preserve"> </t>
    </r>
  </si>
  <si>
    <r>
      <t xml:space="preserve">Emisiones </t>
    </r>
    <r>
      <rPr>
        <b/>
        <sz val="10"/>
        <color theme="5" tint="-0.249977111117893"/>
        <rFont val="Segoe UI"/>
        <family val="2"/>
      </rPr>
      <t>(tCO2e)</t>
    </r>
    <r>
      <rPr>
        <b/>
        <sz val="11"/>
        <color theme="5" tint="-0.249977111117893"/>
        <rFont val="Segoe UI"/>
        <family val="2"/>
      </rPr>
      <t xml:space="preserve"> 
</t>
    </r>
    <r>
      <rPr>
        <i/>
        <sz val="8"/>
        <color theme="0" tint="-0.499984740745262"/>
        <rFont val="Segoe UI"/>
        <family val="2"/>
      </rPr>
      <t>(No modificable)</t>
    </r>
  </si>
  <si>
    <t>CONSUMOS FLOTA TRANSPORTE PÚBLICO (DESAGREGADOS)</t>
  </si>
  <si>
    <t>CONSUMOS FLOTA MUNICIPAL (DESAGREGADOS)</t>
  </si>
  <si>
    <t>CONSUMOS FLOTA DE GESTIÓN DE RESIDUOS (DESAGREGADOS)</t>
  </si>
  <si>
    <t>CONSUMOS TRANSPORTE PRIVADO DESAGREGADOS</t>
  </si>
  <si>
    <t>CONSUMOS TRANSPORTE COMERCIAL DESAGREGADOS</t>
  </si>
  <si>
    <t xml:space="preserve">CONSUMOS EQUIPAMIENTOS MUNICIPALES (DESAGREGADOS) </t>
  </si>
  <si>
    <t xml:space="preserve">CONSUMOS EDIFICIOS INDUSTRIALES (DESAGREGADOS) </t>
  </si>
  <si>
    <t xml:space="preserve">CONSUMOS EDIFICIOS SERVICIOS (DESAGREGADOS) </t>
  </si>
  <si>
    <t xml:space="preserve">CONSUMOS EDIFICIOS RESIDENCIALES (DESAGREGADOS) </t>
  </si>
  <si>
    <t>EQUIPAMIENTOS MUNICIPALES (DESAGREGADOS)</t>
  </si>
  <si>
    <t xml:space="preserve">CONSUMOS EQUIPAMIENTOS CON EERR (DESAGREGADOS) </t>
  </si>
  <si>
    <t>FLOTA MUNICIPAL (DESAGREGADOS)</t>
  </si>
  <si>
    <t>FLOTA DE GESTIÓN DE RESIDUOS (DESAGREGADOS)</t>
  </si>
  <si>
    <t>FLOTA DE TRANSPORTE PÚBLICO (DESAGREGADOS)</t>
  </si>
  <si>
    <t>FLOTA DE TRANSPORTE PRIVADO (DESAGREGADOS)</t>
  </si>
  <si>
    <t>FLOTA DE TRANSPORTE COMERCIAL (DESAGREGADOS)</t>
  </si>
  <si>
    <t>EDIFICIOS MUNICIPALES (DESAGREGADOS)</t>
  </si>
  <si>
    <t>EDIFICIOS INDUSTRIALES (DESAGREGADOS)</t>
  </si>
  <si>
    <t>EDIFICIOS SERVICIOS (DESAGREGADOS)</t>
  </si>
  <si>
    <t>EDIFICIOS RESIDENCIALES (DESAGREGADOS)</t>
  </si>
  <si>
    <t>TRANSPORTE FLOTA MUNICIPAL - DESAGREGADO</t>
  </si>
  <si>
    <t>TRANSPORTE FLOTA GESTIÓN DE RESIDUOS - DESAGREGADO</t>
  </si>
  <si>
    <t>FLOTA TRANSPORTE PÚBLICO - DESAGREGADO</t>
  </si>
  <si>
    <t>FLOTA TRANSPORTE PRIVADO - DESAGREGADO</t>
  </si>
  <si>
    <t>FLOTA TRANSPORTE COMERCIAL - DESAGREGADO</t>
  </si>
  <si>
    <r>
      <t xml:space="preserve">Emisiones </t>
    </r>
    <r>
      <rPr>
        <b/>
        <sz val="10"/>
        <color theme="5" tint="-0.249977111117893"/>
        <rFont val="Segoe UI"/>
        <family val="2"/>
      </rPr>
      <t xml:space="preserve">(tCO2e) </t>
    </r>
    <r>
      <rPr>
        <i/>
        <sz val="8"/>
        <color theme="0" tint="-0.499984740745262"/>
        <rFont val="Segoe UI"/>
        <family val="2"/>
      </rPr>
      <t>(No modificable)</t>
    </r>
  </si>
  <si>
    <r>
      <t>Combustible</t>
    </r>
    <r>
      <rPr>
        <i/>
        <sz val="8"/>
        <color theme="0" tint="-0.499984740745262"/>
        <rFont val="Segoe UI"/>
        <family val="2"/>
      </rPr>
      <t xml:space="preserve">
(Obligatorio)
(Lista desplegable) </t>
    </r>
  </si>
  <si>
    <r>
      <t>Tipología</t>
    </r>
    <r>
      <rPr>
        <i/>
        <sz val="9"/>
        <color theme="0" tint="-0.499984740745262"/>
        <rFont val="Segoe UI"/>
        <family val="2"/>
      </rPr>
      <t xml:space="preserve">
</t>
    </r>
    <r>
      <rPr>
        <i/>
        <sz val="8"/>
        <color theme="0" tint="-0.499984740745262"/>
        <rFont val="Segoe UI"/>
        <family val="2"/>
      </rPr>
      <t xml:space="preserve">(Obligatorio)
(Lista desplegable) </t>
    </r>
  </si>
  <si>
    <r>
      <t>Línea</t>
    </r>
    <r>
      <rPr>
        <i/>
        <sz val="8"/>
        <color theme="0" tint="-0.499984740745262"/>
        <rFont val="Segoe UI"/>
        <family val="2"/>
      </rPr>
      <t xml:space="preserve">
(No obligatorio)
(A cumplimentar)</t>
    </r>
  </si>
  <si>
    <r>
      <t>Mes</t>
    </r>
    <r>
      <rPr>
        <i/>
        <sz val="8"/>
        <color theme="0" tint="-0.499984740745262"/>
        <rFont val="Segoe UI"/>
        <family val="2"/>
      </rPr>
      <t xml:space="preserve">
(No obligatorio)
(Lista desplegable) </t>
    </r>
  </si>
  <si>
    <r>
      <t>Año</t>
    </r>
    <r>
      <rPr>
        <i/>
        <sz val="8"/>
        <color theme="0" tint="-0.499984740745262"/>
        <rFont val="Segoe UI"/>
        <family val="2"/>
      </rPr>
      <t xml:space="preserve">
(Obligatorio)
(Lista desplegable) </t>
    </r>
  </si>
  <si>
    <r>
      <t xml:space="preserve">Emisiones </t>
    </r>
    <r>
      <rPr>
        <b/>
        <sz val="10"/>
        <color theme="5" tint="-0.249977111117893"/>
        <rFont val="Segoe UI"/>
        <family val="2"/>
      </rPr>
      <t xml:space="preserve">(tCO2e)
</t>
    </r>
    <r>
      <rPr>
        <i/>
        <sz val="8"/>
        <color theme="0" tint="-0.499984740745262"/>
        <rFont val="Segoe UI"/>
        <family val="2"/>
      </rPr>
      <t>(No modificable)</t>
    </r>
  </si>
  <si>
    <r>
      <t>Tipología</t>
    </r>
    <r>
      <rPr>
        <i/>
        <sz val="9"/>
        <color theme="0" tint="-0.499984740745262"/>
        <rFont val="Segoe UI"/>
        <family val="2"/>
      </rPr>
      <t xml:space="preserve">
</t>
    </r>
    <r>
      <rPr>
        <i/>
        <sz val="8"/>
        <color theme="0" tint="-0.499984740745262"/>
        <rFont val="Segoe UI"/>
        <family val="2"/>
      </rPr>
      <t>(Obligatorio)
(Lista desplegable)</t>
    </r>
    <r>
      <rPr>
        <b/>
        <sz val="8"/>
        <color theme="5" tint="-0.249977111117893"/>
        <rFont val="Segoe UI"/>
        <family val="2"/>
      </rPr>
      <t xml:space="preserve"> </t>
    </r>
  </si>
  <si>
    <r>
      <t xml:space="preserve">Promedio pasajero
</t>
    </r>
    <r>
      <rPr>
        <i/>
        <sz val="8"/>
        <color theme="0" tint="-0.499984740745262"/>
        <rFont val="Segoe UI"/>
        <family val="2"/>
      </rPr>
      <t>(Obligatorio cuando la Unidad DA sea pas·km)
(A cumplimentar)</t>
    </r>
  </si>
  <si>
    <r>
      <t>Tipología</t>
    </r>
    <r>
      <rPr>
        <i/>
        <sz val="9"/>
        <color theme="0" tint="-0.499984740745262"/>
        <rFont val="Segoe UI"/>
        <family val="2"/>
      </rPr>
      <t xml:space="preserve">
</t>
    </r>
    <r>
      <rPr>
        <i/>
        <sz val="8"/>
        <color theme="0" tint="-0.499984740745262"/>
        <rFont val="Segoe UI"/>
        <family val="2"/>
      </rPr>
      <t>(Obligatorio)
(Lista desplegable)</t>
    </r>
  </si>
  <si>
    <r>
      <t xml:space="preserve">Unidad DA
</t>
    </r>
    <r>
      <rPr>
        <i/>
        <sz val="8"/>
        <color theme="0" tint="-0.499984740745262"/>
        <rFont val="Segoe UI"/>
        <family val="2"/>
      </rPr>
      <t>(A cumplimentar)
(Lista desplegable)</t>
    </r>
    <r>
      <rPr>
        <b/>
        <sz val="11"/>
        <color theme="5" tint="-0.249977111117893"/>
        <rFont val="Segoe UI"/>
        <family val="2"/>
      </rPr>
      <t xml:space="preserve"> </t>
    </r>
  </si>
  <si>
    <r>
      <t>Promedio de vehículos</t>
    </r>
    <r>
      <rPr>
        <i/>
        <sz val="8"/>
        <color theme="0" tint="-0.499984740745262"/>
        <rFont val="Segoe UI"/>
        <family val="2"/>
      </rPr>
      <t xml:space="preserve">
(No obligatorio)
(A cumplimentar)</t>
    </r>
  </si>
  <si>
    <r>
      <t xml:space="preserve">Tipología del equipamiento 
</t>
    </r>
    <r>
      <rPr>
        <i/>
        <sz val="8"/>
        <color theme="0" tint="-0.499984740745262"/>
        <rFont val="Segoe UI"/>
        <family val="2"/>
      </rPr>
      <t>(A cumplimentar)
(Lista desplegable)</t>
    </r>
  </si>
  <si>
    <r>
      <t xml:space="preserve">Año </t>
    </r>
    <r>
      <rPr>
        <i/>
        <sz val="8"/>
        <color theme="0" tint="-0.499984740745262"/>
        <rFont val="Segoe UI"/>
        <family val="2"/>
      </rPr>
      <t xml:space="preserve">
(Obligatorio)
(Lista desplegable)</t>
    </r>
  </si>
  <si>
    <r>
      <t xml:space="preserve">Mes
</t>
    </r>
    <r>
      <rPr>
        <i/>
        <sz val="8"/>
        <color theme="0" tint="-0.499984740745262"/>
        <rFont val="Segoe UI"/>
        <family val="2"/>
      </rPr>
      <t>(No obligatorio)
(Lista desplegable)</t>
    </r>
  </si>
  <si>
    <r>
      <t xml:space="preserve">Tipología de combustible 
</t>
    </r>
    <r>
      <rPr>
        <i/>
        <sz val="8"/>
        <color theme="0" tint="-0.499984740745262"/>
        <rFont val="Segoe UI"/>
        <family val="2"/>
      </rPr>
      <t>(Obligatorio)
(Lista desplegable)</t>
    </r>
  </si>
  <si>
    <r>
      <t xml:space="preserve">Emisiones </t>
    </r>
    <r>
      <rPr>
        <b/>
        <sz val="10"/>
        <color theme="5" tint="-0.249977111117893"/>
        <rFont val="Segoe UI"/>
        <family val="2"/>
      </rPr>
      <t>(tCO2e)</t>
    </r>
    <r>
      <rPr>
        <b/>
        <sz val="11"/>
        <color theme="5" tint="-0.249977111117893"/>
        <rFont val="Segoe UI"/>
        <family val="2"/>
      </rPr>
      <t xml:space="preserve">
</t>
    </r>
    <r>
      <rPr>
        <i/>
        <sz val="8"/>
        <color theme="0" tint="-0.499984740745262"/>
        <rFont val="Segoe UI"/>
        <family val="2"/>
      </rPr>
      <t>(No modificable)</t>
    </r>
  </si>
  <si>
    <r>
      <t xml:space="preserve">Origen_Fuente </t>
    </r>
    <r>
      <rPr>
        <i/>
        <sz val="8"/>
        <color theme="0" tint="-0.499984740745262"/>
        <rFont val="Segoe UI"/>
        <family val="2"/>
      </rPr>
      <t xml:space="preserve"> 
(A cumplimentar)
(Lista desplegable)</t>
    </r>
  </si>
  <si>
    <r>
      <t xml:space="preserve">Tipología de combustible
</t>
    </r>
    <r>
      <rPr>
        <i/>
        <sz val="8"/>
        <color theme="0" tint="-0.499984740745262"/>
        <rFont val="Segoe UI"/>
        <family val="2"/>
      </rPr>
      <t>(Obligatorio)
(Lista desplegable)</t>
    </r>
  </si>
  <si>
    <r>
      <t xml:space="preserve">Origen_Fuente </t>
    </r>
    <r>
      <rPr>
        <i/>
        <sz val="8"/>
        <color theme="0" tint="-0.499984740745262"/>
        <rFont val="Segoe UI"/>
        <family val="2"/>
      </rPr>
      <t xml:space="preserve"> 
(A cumplimentar)
(Lista desplegable)</t>
    </r>
    <r>
      <rPr>
        <b/>
        <sz val="11"/>
        <color theme="5" tint="-0.249977111117893"/>
        <rFont val="Segoe UI"/>
        <family val="2"/>
      </rPr>
      <t xml:space="preserve"> </t>
    </r>
  </si>
  <si>
    <r>
      <t xml:space="preserve">Mes
</t>
    </r>
    <r>
      <rPr>
        <i/>
        <sz val="8"/>
        <color theme="0" tint="-0.499984740745262"/>
        <rFont val="Segoe UI"/>
        <family val="2"/>
      </rPr>
      <t>(No obligatorio)</t>
    </r>
    <r>
      <rPr>
        <b/>
        <sz val="11"/>
        <color theme="5" tint="-0.249977111117893"/>
        <rFont val="Segoe UI"/>
        <family val="2"/>
      </rPr>
      <t xml:space="preserve">
</t>
    </r>
    <r>
      <rPr>
        <i/>
        <sz val="8"/>
        <color theme="0" tint="-0.499984740745262"/>
        <rFont val="Segoe UI"/>
        <family val="2"/>
      </rPr>
      <t xml:space="preserve">(Lista desplegable) </t>
    </r>
  </si>
  <si>
    <r>
      <t xml:space="preserve">Tipología de combustible
</t>
    </r>
    <r>
      <rPr>
        <i/>
        <sz val="8"/>
        <color theme="0" tint="-0.499984740745262"/>
        <rFont val="Segoe UI"/>
        <family val="2"/>
      </rPr>
      <t xml:space="preserve">(Obligatorio)
(Lista desplegable) </t>
    </r>
  </si>
  <si>
    <r>
      <t xml:space="preserve">Origen_Fuente </t>
    </r>
    <r>
      <rPr>
        <i/>
        <sz val="8"/>
        <color theme="0" tint="-0.499984740745262"/>
        <rFont val="Segoe UI"/>
        <family val="2"/>
      </rPr>
      <t xml:space="preserve"> 
(Modificable)</t>
    </r>
    <r>
      <rPr>
        <b/>
        <sz val="11"/>
        <color theme="5" tint="-0.249977111117893"/>
        <rFont val="Segoe UI"/>
        <family val="2"/>
      </rPr>
      <t xml:space="preserve"> </t>
    </r>
    <r>
      <rPr>
        <i/>
        <sz val="8"/>
        <color theme="0" tint="-0.499984740745262"/>
        <rFont val="Segoe UI"/>
        <family val="2"/>
      </rPr>
      <t>(Lista desplegable)</t>
    </r>
  </si>
  <si>
    <r>
      <t>Mes</t>
    </r>
    <r>
      <rPr>
        <i/>
        <sz val="8"/>
        <color theme="0" tint="-0.499984740745262"/>
        <rFont val="Segoe UI"/>
        <family val="2"/>
      </rPr>
      <t xml:space="preserve">
(No obligatorio) 
(Lista desplegable)</t>
    </r>
  </si>
  <si>
    <r>
      <t>Tipología de combustible</t>
    </r>
    <r>
      <rPr>
        <i/>
        <sz val="8"/>
        <color theme="0" tint="-0.499984740745262"/>
        <rFont val="Segoe UI"/>
        <family val="2"/>
      </rPr>
      <t xml:space="preserve">  
(No modificable)
(Lista desplegable)</t>
    </r>
  </si>
  <si>
    <r>
      <t>Unidad DA</t>
    </r>
    <r>
      <rPr>
        <i/>
        <sz val="8"/>
        <color theme="0" tint="-0.499984740745262"/>
        <rFont val="Segoe UI"/>
        <family val="2"/>
      </rPr>
      <t xml:space="preserve">  (A cumplimentar)
(Lista desplegable)</t>
    </r>
  </si>
  <si>
    <r>
      <t xml:space="preserve">Emisiones </t>
    </r>
    <r>
      <rPr>
        <b/>
        <sz val="10"/>
        <color theme="5" tint="-0.249977111117893"/>
        <rFont val="Segoe UI"/>
        <family val="2"/>
      </rPr>
      <t xml:space="preserve">(tCO2e) 
</t>
    </r>
    <r>
      <rPr>
        <i/>
        <sz val="8"/>
        <color theme="0" tint="-0.499984740745262"/>
        <rFont val="Segoe UI"/>
        <family val="2"/>
      </rPr>
      <t>(No modificable)</t>
    </r>
  </si>
  <si>
    <r>
      <t xml:space="preserve">Origen_Fuente </t>
    </r>
    <r>
      <rPr>
        <i/>
        <sz val="8"/>
        <color theme="0" tint="-0.499984740745262"/>
        <rFont val="Segoe UI"/>
        <family val="2"/>
      </rPr>
      <t xml:space="preserve"> 
(Modificable)</t>
    </r>
    <r>
      <rPr>
        <b/>
        <sz val="11"/>
        <color theme="5" tint="-0.249977111117893"/>
        <rFont val="Segoe UI"/>
        <family val="2"/>
      </rPr>
      <t xml:space="preserve"> 
</t>
    </r>
    <r>
      <rPr>
        <i/>
        <sz val="8"/>
        <color theme="0" tint="-0.499984740745262"/>
        <rFont val="Segoe UI"/>
        <family val="2"/>
      </rPr>
      <t>(Lista desplegable)</t>
    </r>
  </si>
  <si>
    <r>
      <t>Tipología de combustible</t>
    </r>
    <r>
      <rPr>
        <i/>
        <sz val="8"/>
        <color theme="0" tint="-0.499984740745262"/>
        <rFont val="Segoe UI"/>
        <family val="2"/>
      </rPr>
      <t xml:space="preserve">  
(No modificable)</t>
    </r>
    <r>
      <rPr>
        <b/>
        <sz val="11"/>
        <color theme="5" tint="-0.249977111117893"/>
        <rFont val="Segoe UI"/>
        <family val="2"/>
      </rPr>
      <t xml:space="preserve">
</t>
    </r>
    <r>
      <rPr>
        <i/>
        <sz val="8"/>
        <color theme="0" tint="-0.499984740745262"/>
        <rFont val="Segoe UI"/>
        <family val="2"/>
      </rPr>
      <t>(Lista desplegable)</t>
    </r>
  </si>
  <si>
    <r>
      <t xml:space="preserve">Fuente
</t>
    </r>
    <r>
      <rPr>
        <i/>
        <sz val="8"/>
        <color theme="0" tint="-0.499984740745262"/>
        <rFont val="Segoe UI"/>
        <family val="2"/>
      </rPr>
      <t>(Lista desplegable)</t>
    </r>
  </si>
  <si>
    <r>
      <t xml:space="preserve">Fuente
</t>
    </r>
    <r>
      <rPr>
        <i/>
        <sz val="8"/>
        <color theme="0" tint="-0.499984740745262"/>
        <rFont val="Segoe UI"/>
        <family val="2"/>
      </rPr>
      <t xml:space="preserve"> (Lista desplegable)</t>
    </r>
  </si>
  <si>
    <r>
      <t xml:space="preserve">Sector 
</t>
    </r>
    <r>
      <rPr>
        <i/>
        <sz val="8"/>
        <color theme="0" tint="-0.499984740745262"/>
        <rFont val="Segoe UI"/>
        <family val="2"/>
      </rPr>
      <t>(Lista desplegable)</t>
    </r>
  </si>
  <si>
    <r>
      <t xml:space="preserve">Origen_Fuente </t>
    </r>
    <r>
      <rPr>
        <i/>
        <sz val="8"/>
        <color theme="0" tint="-0.499984740745262"/>
        <rFont val="Segoe UI"/>
        <family val="2"/>
      </rPr>
      <t xml:space="preserve"> 
(Lista desplegable)</t>
    </r>
  </si>
  <si>
    <r>
      <t xml:space="preserve">Tipología de vehículo
</t>
    </r>
    <r>
      <rPr>
        <i/>
        <sz val="8"/>
        <color theme="0" tint="-0.499984740745262"/>
        <rFont val="Segoe UI"/>
        <family val="2"/>
      </rPr>
      <t>(Lista desplegable)</t>
    </r>
  </si>
  <si>
    <r>
      <t>Combustible</t>
    </r>
    <r>
      <rPr>
        <i/>
        <sz val="8"/>
        <color theme="0" tint="-0.499984740745262"/>
        <rFont val="Segoe UI"/>
        <family val="2"/>
      </rPr>
      <t xml:space="preserve">
(Lista desplegable)</t>
    </r>
  </si>
  <si>
    <r>
      <t>Alcance</t>
    </r>
    <r>
      <rPr>
        <i/>
        <sz val="8"/>
        <color theme="0" tint="-0.499984740745262"/>
        <rFont val="Segoe UI"/>
        <family val="2"/>
      </rPr>
      <t xml:space="preserve"> 
(Lista desplegable)</t>
    </r>
  </si>
  <si>
    <r>
      <t>Tipología de combustible</t>
    </r>
    <r>
      <rPr>
        <i/>
        <sz val="8"/>
        <color theme="0" tint="-0.499984740745262"/>
        <rFont val="Segoe UI"/>
        <family val="2"/>
      </rPr>
      <t xml:space="preserve">  
(Lista desplegable)</t>
    </r>
  </si>
  <si>
    <r>
      <t>Unidad DA</t>
    </r>
    <r>
      <rPr>
        <i/>
        <sz val="8"/>
        <color theme="0" tint="-0.499984740745262"/>
        <rFont val="Segoe UI"/>
        <family val="2"/>
      </rPr>
      <t xml:space="preserve"> Municipio
(Lista desplegable)</t>
    </r>
  </si>
  <si>
    <r>
      <t>Unidad DA ZBE</t>
    </r>
    <r>
      <rPr>
        <i/>
        <sz val="8"/>
        <color theme="0" tint="-0.499984740745262"/>
        <rFont val="Segoe UI"/>
        <family val="2"/>
      </rPr>
      <t xml:space="preserve"> (Lista desplegable)</t>
    </r>
  </si>
  <si>
    <r>
      <t xml:space="preserve">Alcance </t>
    </r>
    <r>
      <rPr>
        <i/>
        <sz val="8"/>
        <color theme="0" tint="-0.499984740745262"/>
        <rFont val="Segoe UI"/>
        <family val="2"/>
      </rPr>
      <t>(Lista desplegable)</t>
    </r>
  </si>
  <si>
    <r>
      <t>Alcance</t>
    </r>
    <r>
      <rPr>
        <i/>
        <sz val="8"/>
        <color theme="0" tint="-0.499984740745262"/>
        <rFont val="Segoe UI"/>
        <family val="2"/>
      </rPr>
      <t xml:space="preserve"> 
(Lista desplegable</t>
    </r>
  </si>
  <si>
    <r>
      <t>Año</t>
    </r>
    <r>
      <rPr>
        <i/>
        <sz val="8"/>
        <color theme="0" tint="-0.499984740745262"/>
        <rFont val="Segoe UI"/>
        <family val="2"/>
      </rPr>
      <t xml:space="preserve">  
(Lista desplegable)</t>
    </r>
  </si>
  <si>
    <t>1. Indicaciones</t>
  </si>
  <si>
    <t>3.3 Datos de actividad de Edificios y Equipamientos (Datos agregados)</t>
  </si>
  <si>
    <t>La información obtenida puede ser a partir de datos primarios, de datos obtenidos por otros sistemas (por ejemplo; encuestas ciudadanas) o mediante estimaciones a partir de consumos indicados en las certificaciones energéticas existentes en la ZBE</t>
  </si>
  <si>
    <t>Si se realizan encuestas ciudadanas o del sector comercial o estimaciones a partir de certificaciones energéticas, estos datos serás extrapolados según los datos generales del municipio.</t>
  </si>
  <si>
    <t>La información contenida podrá facilitarse de manera desagregada o agregada (totalizada)</t>
  </si>
  <si>
    <r>
      <t xml:space="preserve">Es necesario conocer el </t>
    </r>
    <r>
      <rPr>
        <b/>
        <sz val="11"/>
        <color theme="1"/>
        <rFont val="Segoe UI"/>
        <family val="2"/>
      </rPr>
      <t>promedio del parque residencial</t>
    </r>
    <r>
      <rPr>
        <sz val="11"/>
        <color theme="1"/>
        <rFont val="Segoe UI"/>
        <family val="2"/>
      </rPr>
      <t xml:space="preserve"> en zona ZBE.</t>
    </r>
  </si>
  <si>
    <r>
      <rPr>
        <b/>
        <sz val="11"/>
        <color theme="1"/>
        <rFont val="Segoe UI"/>
        <family val="2"/>
      </rPr>
      <t>Multiplicar</t>
    </r>
    <r>
      <rPr>
        <sz val="11"/>
        <color theme="1"/>
        <rFont val="Segoe UI"/>
        <family val="2"/>
      </rPr>
      <t xml:space="preserve"> el promedio mensual por el dato de consumo (energético).</t>
    </r>
  </si>
  <si>
    <t xml:space="preserve">.- En cada una de las columnas de las tablas incluidas se indica cuál de ellas es "A cumplimentar", "Lista desplegable", "No modificable" u "Obligatoria" para lograr un correcto funcionamiento de la herramienta. </t>
  </si>
  <si>
    <t>.- Para simplificar la herramienta se ha establecido para cada fila de las tablas un sistema se elección de variables mediante desplegables. Así para cargar los datos de cosnumo se deberán ir eligiendo en cada celda la opción correspondiente y cumplientar únicamente las celdas indicadas. Por ejemplo; si se dispone de los datos de consumo anual de un camión de la basura de la flota municipal será ncesario seleccionar las opciones Ayuntamiento/Flota municipal/Camiones/Gasólea A/.../litros/Año (mes opcional)</t>
  </si>
  <si>
    <t>CONSUMOS TRANSPORTE (AGREGADOS)</t>
  </si>
  <si>
    <t xml:space="preserve">CONSUMOS EQUIPAMIENTOS CON EERR (AGREGADOS) </t>
  </si>
  <si>
    <t xml:space="preserve">CONSUMOS EQUIPAMIENTOS (AGREGADOS) </t>
  </si>
  <si>
    <r>
      <t xml:space="preserve">Coordenadas geográficas </t>
    </r>
    <r>
      <rPr>
        <i/>
        <sz val="8"/>
        <color theme="0" tint="-0.499984740745262"/>
        <rFont val="Segoe UI"/>
        <family val="2"/>
      </rPr>
      <t>(A cumplimentar punto medio)</t>
    </r>
  </si>
  <si>
    <r>
      <t>Incluir estas indicaciones resultantes en la Pestaña "</t>
    </r>
    <r>
      <rPr>
        <i/>
        <sz val="11"/>
        <color theme="1"/>
        <rFont val="Segoe UI"/>
        <family val="2"/>
      </rPr>
      <t>Datos EQUIP.(agreg.)</t>
    </r>
    <r>
      <rPr>
        <sz val="11"/>
        <color theme="1"/>
        <rFont val="Segoe UI"/>
        <family val="2"/>
      </rPr>
      <t xml:space="preserve">" 
</t>
    </r>
    <r>
      <rPr>
        <i/>
        <sz val="11"/>
        <color theme="1"/>
        <rFont val="Segoe UI"/>
        <family val="2"/>
      </rPr>
      <t>Pegar únicamente el campo Resultados DA en el campo Datos actividad (pegado especial, solo valores)</t>
    </r>
  </si>
  <si>
    <t>.- El nivel de exactitud o porcentaje de información aportada favorecerá la exhaustividad del estudio. Sin embargo, no es necesario cumplimentarlo si no se dispone de la información necesaria.</t>
  </si>
  <si>
    <t>Provincia</t>
  </si>
  <si>
    <t>Ceuta</t>
  </si>
  <si>
    <t xml:space="preserve">(Lista desplegable) </t>
  </si>
  <si>
    <t>Altura sobre el nivel del mar (m)</t>
  </si>
  <si>
    <t>&lt;1301</t>
  </si>
  <si>
    <t xml:space="preserve">Zona Geográfica
</t>
  </si>
  <si>
    <r>
      <t xml:space="preserve">Vivienda
</t>
    </r>
    <r>
      <rPr>
        <i/>
        <sz val="8"/>
        <color theme="0" tint="-0.499984740745262"/>
        <rFont val="Segoe UI"/>
        <family val="2"/>
      </rPr>
      <t xml:space="preserve">(Obligatorio)
(Lista desplegable) </t>
    </r>
  </si>
  <si>
    <t>Edificio</t>
  </si>
  <si>
    <r>
      <t xml:space="preserve">Zona Climática
</t>
    </r>
    <r>
      <rPr>
        <i/>
        <sz val="8"/>
        <color theme="0" tint="-0.499984740745262"/>
        <rFont val="Segoe UI"/>
        <family val="2"/>
      </rPr>
      <t>(Obligatorio)
(Buscar en x)
(Lista desplegable)</t>
    </r>
  </si>
  <si>
    <t>Concat</t>
  </si>
  <si>
    <t>Concat2</t>
  </si>
  <si>
    <t>E cal</t>
  </si>
  <si>
    <t>E ref</t>
  </si>
  <si>
    <t>E ACS</t>
  </si>
  <si>
    <t>E total</t>
  </si>
  <si>
    <t>Unifamiliar</t>
  </si>
  <si>
    <t>Nueva edificación</t>
  </si>
  <si>
    <t>Calefacción</t>
  </si>
  <si>
    <t>Refrigeración</t>
  </si>
  <si>
    <t>Columna1</t>
  </si>
  <si>
    <t>ID</t>
  </si>
  <si>
    <t>Zona Geográfica</t>
  </si>
  <si>
    <t>Vivienda</t>
  </si>
  <si>
    <t>Zona Climática</t>
  </si>
  <si>
    <t>Certificación</t>
  </si>
  <si>
    <t>D cal</t>
  </si>
  <si>
    <t>D ref</t>
  </si>
  <si>
    <t>C cal</t>
  </si>
  <si>
    <t>C ref</t>
  </si>
  <si>
    <t>C ACS</t>
  </si>
  <si>
    <t>C total</t>
  </si>
  <si>
    <t>Anexo 4</t>
  </si>
  <si>
    <t>Península</t>
  </si>
  <si>
    <t>Existente</t>
  </si>
  <si>
    <t>A3</t>
  </si>
  <si>
    <t>B</t>
  </si>
  <si>
    <t>C</t>
  </si>
  <si>
    <t>D</t>
  </si>
  <si>
    <t>E</t>
  </si>
  <si>
    <t>F</t>
  </si>
  <si>
    <t>A4</t>
  </si>
  <si>
    <t>B3</t>
  </si>
  <si>
    <t>B4</t>
  </si>
  <si>
    <t>C1</t>
  </si>
  <si>
    <t>C2</t>
  </si>
  <si>
    <t>C3</t>
  </si>
  <si>
    <t>C4</t>
  </si>
  <si>
    <t>D1</t>
  </si>
  <si>
    <r>
      <rPr>
        <sz val="9"/>
        <rFont val="Arial"/>
        <family val="2"/>
      </rPr>
      <t>-</t>
    </r>
  </si>
  <si>
    <t>D2</t>
  </si>
  <si>
    <t>D3</t>
  </si>
  <si>
    <t>E1</t>
  </si>
  <si>
    <t>Canarias</t>
  </si>
  <si>
    <t>α1</t>
  </si>
  <si>
    <t>α2</t>
  </si>
  <si>
    <t>α3</t>
  </si>
  <si>
    <t>α4</t>
  </si>
  <si>
    <t>B1</t>
  </si>
  <si>
    <t>B2</t>
  </si>
  <si>
    <t>Bloque</t>
  </si>
  <si>
    <t>Baleares</t>
  </si>
  <si>
    <t>Ceuta o Melilla</t>
  </si>
  <si>
    <t>Anexo 3</t>
  </si>
  <si>
    <r>
      <rPr>
        <i/>
        <sz val="11"/>
        <rFont val="Calibri"/>
        <family val="2"/>
        <scheme val="minor"/>
      </rPr>
      <t>α</t>
    </r>
    <r>
      <rPr>
        <sz val="11"/>
        <rFont val="Calibri"/>
        <family val="2"/>
        <scheme val="minor"/>
      </rPr>
      <t>1</t>
    </r>
  </si>
  <si>
    <r>
      <rPr>
        <i/>
        <sz val="11"/>
        <rFont val="Calibri"/>
        <family val="2"/>
        <scheme val="minor"/>
      </rPr>
      <t>α</t>
    </r>
    <r>
      <rPr>
        <sz val="11"/>
        <rFont val="Calibri"/>
        <family val="2"/>
        <scheme val="minor"/>
      </rPr>
      <t>2</t>
    </r>
  </si>
  <si>
    <r>
      <rPr>
        <i/>
        <sz val="11"/>
        <rFont val="Calibri"/>
        <family val="2"/>
        <scheme val="minor"/>
      </rPr>
      <t>α</t>
    </r>
    <r>
      <rPr>
        <sz val="11"/>
        <rFont val="Calibri"/>
        <family val="2"/>
        <scheme val="minor"/>
      </rPr>
      <t>3</t>
    </r>
  </si>
  <si>
    <r>
      <rPr>
        <i/>
        <sz val="11"/>
        <rFont val="Calibri"/>
        <family val="2"/>
        <scheme val="minor"/>
      </rPr>
      <t>α</t>
    </r>
    <r>
      <rPr>
        <sz val="11"/>
        <rFont val="Calibri"/>
        <family val="2"/>
        <scheme val="minor"/>
      </rPr>
      <t>4</t>
    </r>
  </si>
  <si>
    <t>Zona geográfica</t>
  </si>
  <si>
    <t>Albacete</t>
  </si>
  <si>
    <t>Alicante</t>
  </si>
  <si>
    <t>Almería</t>
  </si>
  <si>
    <t>Álava</t>
  </si>
  <si>
    <t>Asturias</t>
  </si>
  <si>
    <t>Ávila</t>
  </si>
  <si>
    <t>Badajoz</t>
  </si>
  <si>
    <t>Barcelona</t>
  </si>
  <si>
    <t>Bizkaia</t>
  </si>
  <si>
    <t>Burgos</t>
  </si>
  <si>
    <t>Cáceres</t>
  </si>
  <si>
    <t>Cádiz</t>
  </si>
  <si>
    <t>Cantabria</t>
  </si>
  <si>
    <t>Castellón</t>
  </si>
  <si>
    <t>Ciudad_Real</t>
  </si>
  <si>
    <t>Córdoba</t>
  </si>
  <si>
    <t>A_Coruña</t>
  </si>
  <si>
    <t>Cuenca</t>
  </si>
  <si>
    <t>Gipuzkoa</t>
  </si>
  <si>
    <t>Girona</t>
  </si>
  <si>
    <t>Granada</t>
  </si>
  <si>
    <t>Guadalajara</t>
  </si>
  <si>
    <t>Huelva</t>
  </si>
  <si>
    <t>Huesca</t>
  </si>
  <si>
    <t>Jaén</t>
  </si>
  <si>
    <t>León</t>
  </si>
  <si>
    <t>Lleida</t>
  </si>
  <si>
    <t>Lugo</t>
  </si>
  <si>
    <t>Madrid</t>
  </si>
  <si>
    <t>Málaga</t>
  </si>
  <si>
    <t>Melilla</t>
  </si>
  <si>
    <t>Murcia</t>
  </si>
  <si>
    <t>Navarra</t>
  </si>
  <si>
    <t>Ourense</t>
  </si>
  <si>
    <t>Palencia</t>
  </si>
  <si>
    <t>Las_Palmas</t>
  </si>
  <si>
    <t>Pontevedra</t>
  </si>
  <si>
    <t>La_Rioja</t>
  </si>
  <si>
    <t>Salamanca</t>
  </si>
  <si>
    <t>Santa_Cruz_de_Tenerife</t>
  </si>
  <si>
    <t>Segovia</t>
  </si>
  <si>
    <t>Sevilla</t>
  </si>
  <si>
    <t>Soria</t>
  </si>
  <si>
    <t>Tarragona</t>
  </si>
  <si>
    <t>Teruel</t>
  </si>
  <si>
    <t>Toledo</t>
  </si>
  <si>
    <t>Valencia</t>
  </si>
  <si>
    <t>Valladolid</t>
  </si>
  <si>
    <t>Zamora</t>
  </si>
  <si>
    <t>Zaragoza</t>
  </si>
  <si>
    <t>Albacete&lt;451</t>
  </si>
  <si>
    <t>&lt;451</t>
  </si>
  <si>
    <t>&lt;251</t>
  </si>
  <si>
    <t>&lt;100</t>
  </si>
  <si>
    <t>&lt; o = 600</t>
  </si>
  <si>
    <t>&lt;51</t>
  </si>
  <si>
    <t>&lt;550</t>
  </si>
  <si>
    <t>&lt;401</t>
  </si>
  <si>
    <t>&lt;250</t>
  </si>
  <si>
    <t>&lt; o = 251</t>
  </si>
  <si>
    <t>&lt;601</t>
  </si>
  <si>
    <t>&lt;150</t>
  </si>
  <si>
    <t>&lt;450</t>
  </si>
  <si>
    <t>&lt;151</t>
  </si>
  <si>
    <t>&lt; o = 200</t>
  </si>
  <si>
    <t>&lt;800</t>
  </si>
  <si>
    <t>&lt; o = 400</t>
  </si>
  <si>
    <t>&lt;50</t>
  </si>
  <si>
    <t>&lt;951</t>
  </si>
  <si>
    <t>&lt;200</t>
  </si>
  <si>
    <t>&lt;350</t>
  </si>
  <si>
    <t>&lt; o = 500</t>
  </si>
  <si>
    <t>&lt;500</t>
  </si>
  <si>
    <t>&gt;100</t>
  </si>
  <si>
    <t>&lt; o = 800</t>
  </si>
  <si>
    <t>&lt; o = 350</t>
  </si>
  <si>
    <t>&lt; o = 850</t>
  </si>
  <si>
    <t>&lt; o = 1050</t>
  </si>
  <si>
    <t>&lt;750</t>
  </si>
  <si>
    <t>Albacete451-950</t>
  </si>
  <si>
    <t>451-950</t>
  </si>
  <si>
    <t>251-700</t>
  </si>
  <si>
    <t>101-250</t>
  </si>
  <si>
    <t>&gt;601</t>
  </si>
  <si>
    <t>51-550</t>
  </si>
  <si>
    <t>551-850</t>
  </si>
  <si>
    <t>401-450</t>
  </si>
  <si>
    <t>&gt;251</t>
  </si>
  <si>
    <t>251-450</t>
  </si>
  <si>
    <t>&gt;600</t>
  </si>
  <si>
    <t>601-1050</t>
  </si>
  <si>
    <t>151-450</t>
  </si>
  <si>
    <t>151-650</t>
  </si>
  <si>
    <t>101-500</t>
  </si>
  <si>
    <t>451-500</t>
  </si>
  <si>
    <t>151-550</t>
  </si>
  <si>
    <t>&gt;200</t>
  </si>
  <si>
    <t>801-1050</t>
  </si>
  <si>
    <t>&gt;401</t>
  </si>
  <si>
    <t>101-600</t>
  </si>
  <si>
    <t>51-350</t>
  </si>
  <si>
    <t>951-1000</t>
  </si>
  <si>
    <t>51-150</t>
  </si>
  <si>
    <t>201-400</t>
  </si>
  <si>
    <t>351-750</t>
  </si>
  <si>
    <t>&gt;500</t>
  </si>
  <si>
    <t>501-950</t>
  </si>
  <si>
    <t>101-300</t>
  </si>
  <si>
    <t>101-550</t>
  </si>
  <si>
    <t>101-350</t>
  </si>
  <si>
    <t>151-300</t>
  </si>
  <si>
    <t>&gt;800</t>
  </si>
  <si>
    <t>&gt;350</t>
  </si>
  <si>
    <t>200-700</t>
  </si>
  <si>
    <t>&gt;851</t>
  </si>
  <si>
    <t>&gt;1051</t>
  </si>
  <si>
    <t>751-800</t>
  </si>
  <si>
    <t>51-500</t>
  </si>
  <si>
    <t>201-650</t>
  </si>
  <si>
    <t>Albacete&gt;950</t>
  </si>
  <si>
    <t>&gt;950</t>
  </si>
  <si>
    <t>&gt;700</t>
  </si>
  <si>
    <t>251-400</t>
  </si>
  <si>
    <t>&gt;551</t>
  </si>
  <si>
    <t>&gt;850</t>
  </si>
  <si>
    <t>&gt;450</t>
  </si>
  <si>
    <t>451-750</t>
  </si>
  <si>
    <t>&gt;1050</t>
  </si>
  <si>
    <t>450-600</t>
  </si>
  <si>
    <t>&gt;651</t>
  </si>
  <si>
    <t>501-600</t>
  </si>
  <si>
    <t>&gt;501</t>
  </si>
  <si>
    <t>351-600</t>
  </si>
  <si>
    <t>&gt;1000</t>
  </si>
  <si>
    <t>151-350</t>
  </si>
  <si>
    <t>401-700</t>
  </si>
  <si>
    <t>751-1250</t>
  </si>
  <si>
    <t>301-700</t>
  </si>
  <si>
    <t>301-800</t>
  </si>
  <si>
    <t>751-1000</t>
  </si>
  <si>
    <t>501-1000</t>
  </si>
  <si>
    <t>&gt;650</t>
  </si>
  <si>
    <t>Alicante&lt;251</t>
  </si>
  <si>
    <t>401-800</t>
  </si>
  <si>
    <t>&gt;750</t>
  </si>
  <si>
    <t>601-850</t>
  </si>
  <si>
    <t>601-1000</t>
  </si>
  <si>
    <t>601-800</t>
  </si>
  <si>
    <t>351-800</t>
  </si>
  <si>
    <t>&gt;701</t>
  </si>
  <si>
    <t>&gt;1250</t>
  </si>
  <si>
    <t>&gt;1001</t>
  </si>
  <si>
    <t>Alicante251-700</t>
  </si>
  <si>
    <t>&gt;801</t>
  </si>
  <si>
    <t>801-1300</t>
  </si>
  <si>
    <t>Alicante&gt;700</t>
  </si>
  <si>
    <t>&gt;1300</t>
  </si>
  <si>
    <t>Almería&lt;100</t>
  </si>
  <si>
    <t>Almería101-250</t>
  </si>
  <si>
    <t>Almería251-400</t>
  </si>
  <si>
    <t>Almería401-800</t>
  </si>
  <si>
    <t>Almería&gt;801</t>
  </si>
  <si>
    <t>Álava&lt; o = 600</t>
  </si>
  <si>
    <t>Álava&gt;601</t>
  </si>
  <si>
    <t>Asturias&lt;51</t>
  </si>
  <si>
    <t>Asturias51-550</t>
  </si>
  <si>
    <t>Asturias&gt;551</t>
  </si>
  <si>
    <t>Ávila&lt;550</t>
  </si>
  <si>
    <t>Ávila551-850</t>
  </si>
  <si>
    <t>Ávila&gt;850</t>
  </si>
  <si>
    <t>Badajoz&lt;401</t>
  </si>
  <si>
    <t>Badajoz401-450</t>
  </si>
  <si>
    <t>Badajoz&gt;450</t>
  </si>
  <si>
    <t>Baleares&lt; o = 251</t>
  </si>
  <si>
    <t>Baleares&gt;251</t>
  </si>
  <si>
    <t>Barcelona&lt;250</t>
  </si>
  <si>
    <t>Barcelona251-450</t>
  </si>
  <si>
    <t>Barcelona451-750</t>
  </si>
  <si>
    <t>Barcelona&gt;750</t>
  </si>
  <si>
    <t>Bizkaia&lt; o = 251</t>
  </si>
  <si>
    <t>Bizkaia&gt;251</t>
  </si>
  <si>
    <t>Burgos&lt; o = 600</t>
  </si>
  <si>
    <t>Burgos&gt;600</t>
  </si>
  <si>
    <t>Cáceres&lt;601</t>
  </si>
  <si>
    <t>Cáceres601-1050</t>
  </si>
  <si>
    <t>Cáceres&gt;1050</t>
  </si>
  <si>
    <t>Cádiz&lt;150</t>
  </si>
  <si>
    <t>Cádiz151-450</t>
  </si>
  <si>
    <t>Cádiz450-600</t>
  </si>
  <si>
    <t>Cádiz601-850</t>
  </si>
  <si>
    <t>Cádiz&gt;850</t>
  </si>
  <si>
    <t>Cantabria&lt;150</t>
  </si>
  <si>
    <t>Cantabria151-650</t>
  </si>
  <si>
    <t>Cantabria&gt;651</t>
  </si>
  <si>
    <t>Castellón&lt;100</t>
  </si>
  <si>
    <t>Castellón101-500</t>
  </si>
  <si>
    <t>Castellón501-600</t>
  </si>
  <si>
    <t>Castellón601-1000</t>
  </si>
  <si>
    <t>Castellón&gt;1000</t>
  </si>
  <si>
    <t>Ceuta&lt;1301</t>
  </si>
  <si>
    <t>Ciudad_Real&lt;450</t>
  </si>
  <si>
    <t>Ciudad_Real451-500</t>
  </si>
  <si>
    <t>Ciudad_Real&gt;501</t>
  </si>
  <si>
    <t>Córdoba&lt;151</t>
  </si>
  <si>
    <t>Córdoba151-550</t>
  </si>
  <si>
    <t>Córdoba&gt;551</t>
  </si>
  <si>
    <t>A_Coruña&lt; o = 200</t>
  </si>
  <si>
    <t>A_Coruña&gt;200</t>
  </si>
  <si>
    <t>Cuenca&lt;800</t>
  </si>
  <si>
    <t>Cuenca801-1050</t>
  </si>
  <si>
    <t>Cuenca&gt;1051</t>
  </si>
  <si>
    <t>Gipuzkoa&lt; o = 400</t>
  </si>
  <si>
    <t>Gipuzkoa&gt;401</t>
  </si>
  <si>
    <t>Girona&lt;100</t>
  </si>
  <si>
    <t>Girona101-600</t>
  </si>
  <si>
    <t>Girona&gt;600</t>
  </si>
  <si>
    <t>Granada&lt;50</t>
  </si>
  <si>
    <t>Granada51-350</t>
  </si>
  <si>
    <t>Granada351-600</t>
  </si>
  <si>
    <t>Granada601-800</t>
  </si>
  <si>
    <t>Granada801-1300</t>
  </si>
  <si>
    <t>Granada&gt;1300</t>
  </si>
  <si>
    <t>Guadalajara&lt;951</t>
  </si>
  <si>
    <t>Guadalajara951-1000</t>
  </si>
  <si>
    <t>Guadalajara&gt;1000</t>
  </si>
  <si>
    <t>Huelva&lt;50</t>
  </si>
  <si>
    <t>Huelva51-150</t>
  </si>
  <si>
    <t>Huelva151-350</t>
  </si>
  <si>
    <t>Huelva351-800</t>
  </si>
  <si>
    <t>Huelva&gt;800</t>
  </si>
  <si>
    <t>Huesca&lt;200</t>
  </si>
  <si>
    <t>Huesca201-400</t>
  </si>
  <si>
    <t>Huesca401-700</t>
  </si>
  <si>
    <t>Huesca&gt;701</t>
  </si>
  <si>
    <t>Jaén&lt;350</t>
  </si>
  <si>
    <t>Jaén351-750</t>
  </si>
  <si>
    <t>Jaén751-1250</t>
  </si>
  <si>
    <t>Jaén&gt;1250</t>
  </si>
  <si>
    <t>León&lt;1301</t>
  </si>
  <si>
    <t>Lleida&lt;100</t>
  </si>
  <si>
    <t>Lleida101-600</t>
  </si>
  <si>
    <t>Lleida&gt;601</t>
  </si>
  <si>
    <t>Lugo&lt; o = 500</t>
  </si>
  <si>
    <t>Lugo&gt;500</t>
  </si>
  <si>
    <t>Madrid&lt;500</t>
  </si>
  <si>
    <t>Madrid501-950</t>
  </si>
  <si>
    <t>Madrid951-1000</t>
  </si>
  <si>
    <t>Madrid&gt;1001</t>
  </si>
  <si>
    <t>Málaga&gt;100</t>
  </si>
  <si>
    <t>Málaga101-300</t>
  </si>
  <si>
    <t>Málaga301-700</t>
  </si>
  <si>
    <t>Málaga&gt;701</t>
  </si>
  <si>
    <t>Melilla&lt;1301</t>
  </si>
  <si>
    <t>Murcia&lt;100</t>
  </si>
  <si>
    <t>Murcia101-550</t>
  </si>
  <si>
    <t>Murcia&gt;551</t>
  </si>
  <si>
    <t>Navarra&lt;100</t>
  </si>
  <si>
    <t>Navarra101-350</t>
  </si>
  <si>
    <t>Navarra351-600</t>
  </si>
  <si>
    <t>Navarra&gt;600</t>
  </si>
  <si>
    <t>Ourense&lt;150</t>
  </si>
  <si>
    <t>Ourense151-300</t>
  </si>
  <si>
    <t>Ourense301-800</t>
  </si>
  <si>
    <t>Ourense&gt;800</t>
  </si>
  <si>
    <t>Palencia&lt; o = 800</t>
  </si>
  <si>
    <t>Palencia&gt;800</t>
  </si>
  <si>
    <t>Las_Palmas&lt;350</t>
  </si>
  <si>
    <t>Las_Palmas351-750</t>
  </si>
  <si>
    <t>Las_Palmas751-1000</t>
  </si>
  <si>
    <t>Las_Palmas&gt;1000</t>
  </si>
  <si>
    <t>Pontevedra&lt; o = 350</t>
  </si>
  <si>
    <t>Pontevedra&gt;350</t>
  </si>
  <si>
    <t>La Rioja&lt;200</t>
  </si>
  <si>
    <t>La Rioja200-700</t>
  </si>
  <si>
    <t>La Rioja&gt;700</t>
  </si>
  <si>
    <t>Salamanca&lt; o = 850</t>
  </si>
  <si>
    <t>Salamanca&gt;851</t>
  </si>
  <si>
    <t>Santa_Cruz_de_Tenerife&lt;350</t>
  </si>
  <si>
    <t>Santa_Cruz_de_Tenerife351-750</t>
  </si>
  <si>
    <t>Santa_Cruz_de_Tenerife751-1000</t>
  </si>
  <si>
    <t>Santa_Cruz_de_Tenerife&gt;1000</t>
  </si>
  <si>
    <t>Segovia&lt; o = 1050</t>
  </si>
  <si>
    <t>Segovia&gt;1051</t>
  </si>
  <si>
    <t>Sevilla&lt; o = 200</t>
  </si>
  <si>
    <t>Sevilla&gt;200</t>
  </si>
  <si>
    <t>Soria&lt;750</t>
  </si>
  <si>
    <t>Soria751-800</t>
  </si>
  <si>
    <t>Soria&gt;800</t>
  </si>
  <si>
    <t>Tarragona&lt;100</t>
  </si>
  <si>
    <t>Tarragona101-500</t>
  </si>
  <si>
    <t>Tarragona&gt;501</t>
  </si>
  <si>
    <t>Teruel&lt;450</t>
  </si>
  <si>
    <t>Teruel451-500</t>
  </si>
  <si>
    <t>Teruel501-1000</t>
  </si>
  <si>
    <t>Teruel&gt;1000</t>
  </si>
  <si>
    <t>Toledo&lt; o = 500</t>
  </si>
  <si>
    <t>Toledo&gt;500</t>
  </si>
  <si>
    <t>Valencia&lt;50</t>
  </si>
  <si>
    <t>Valencia51-500</t>
  </si>
  <si>
    <t>Valencia501-950</t>
  </si>
  <si>
    <t>Valencia&gt;950</t>
  </si>
  <si>
    <t>Valladolid&lt; o = 800</t>
  </si>
  <si>
    <t>Valladolid&gt;800</t>
  </si>
  <si>
    <t>Zamora&lt; o = 800</t>
  </si>
  <si>
    <t>Zamora&gt;800</t>
  </si>
  <si>
    <t>Zaragoza&lt;200</t>
  </si>
  <si>
    <t>Zaragoza201-650</t>
  </si>
  <si>
    <t>Zaragoza&gt;650</t>
  </si>
  <si>
    <t>Indicadores</t>
  </si>
  <si>
    <t>Calificación energética</t>
  </si>
  <si>
    <t>ACS</t>
  </si>
  <si>
    <t>Total</t>
  </si>
  <si>
    <t>A.</t>
  </si>
  <si>
    <t>B.</t>
  </si>
  <si>
    <t>C.</t>
  </si>
  <si>
    <t>D.</t>
  </si>
  <si>
    <t>E.</t>
  </si>
  <si>
    <t>F.</t>
  </si>
  <si>
    <t>.- En la fila de "Provincia" seleccionaremos de la lista desplegable la provincia correspondiente.</t>
  </si>
  <si>
    <t>.- Buscaremos la altura sobre el nivel del mar de nuestro municipio y en el desplegable de esta celda seleccionamos la opción correspondiente en nuestro caso.</t>
  </si>
  <si>
    <r>
      <t xml:space="preserve">Nombre del municipio </t>
    </r>
    <r>
      <rPr>
        <b/>
        <sz val="8"/>
        <color theme="0" tint="-0.34998626667073579"/>
        <rFont val="Segoe UI"/>
        <family val="2"/>
      </rPr>
      <t>(A cumplimentar)</t>
    </r>
  </si>
  <si>
    <t>XXX</t>
  </si>
  <si>
    <r>
      <t>Dirección o Parcela catastral</t>
    </r>
    <r>
      <rPr>
        <i/>
        <sz val="8"/>
        <color theme="0" tint="-0.499984740745262"/>
        <rFont val="Segoe UI"/>
        <family val="2"/>
      </rPr>
      <t xml:space="preserve">
(No obligatorio)</t>
    </r>
  </si>
  <si>
    <t>EMISIONES DE EDIFICIOS RESIDENCIALES SEGÚN EL CERTIFICADO ENERGÉTICO</t>
  </si>
  <si>
    <t>Tabla 19.- Recopilación de emisiones asociadas a los edificios residenciales en ZBE según su certificación energética</t>
  </si>
  <si>
    <r>
      <t xml:space="preserve">Certificación energética
</t>
    </r>
    <r>
      <rPr>
        <i/>
        <sz val="8"/>
        <color theme="0" tint="-0.499984740745262"/>
        <rFont val="Segoe UI"/>
        <family val="2"/>
      </rPr>
      <t xml:space="preserve">(Obligatorio)
(Lista desplegable) </t>
    </r>
  </si>
  <si>
    <r>
      <t>.- En la celda de m</t>
    </r>
    <r>
      <rPr>
        <vertAlign val="superscript"/>
        <sz val="11"/>
        <color theme="1"/>
        <rFont val="Segoe UI"/>
        <family val="2"/>
      </rPr>
      <t>2</t>
    </r>
    <r>
      <rPr>
        <sz val="11"/>
        <color theme="1"/>
        <rFont val="Segoe UI"/>
        <family val="2"/>
      </rPr>
      <t xml:space="preserve"> especificaremos los m</t>
    </r>
    <r>
      <rPr>
        <vertAlign val="superscript"/>
        <sz val="11"/>
        <color theme="1"/>
        <rFont val="Segoe UI"/>
        <family val="2"/>
      </rPr>
      <t>2</t>
    </r>
    <r>
      <rPr>
        <sz val="11"/>
        <color theme="1"/>
        <rFont val="Segoe UI"/>
        <family val="2"/>
      </rPr>
      <t xml:space="preserve"> de la vivienda, si no los conocemos utilizaremos un valor medio aproximado a nuestra ZBE.</t>
    </r>
  </si>
  <si>
    <t>Datos a cumplimentar</t>
  </si>
  <si>
    <r>
      <t>m</t>
    </r>
    <r>
      <rPr>
        <b/>
        <vertAlign val="superscript"/>
        <sz val="9"/>
        <color theme="5" tint="-0.249977111117893"/>
        <rFont val="Calibri "/>
      </rPr>
      <t>2</t>
    </r>
    <r>
      <rPr>
        <b/>
        <sz val="9"/>
        <color theme="5" tint="-0.249977111117893"/>
        <rFont val="Calibri "/>
      </rPr>
      <t xml:space="preserve"> medios de las viviendas en ZBE</t>
    </r>
  </si>
  <si>
    <r>
      <t>.- Se deben completar obligatoriamente las columas "m</t>
    </r>
    <r>
      <rPr>
        <vertAlign val="superscript"/>
        <sz val="11"/>
        <color theme="1"/>
        <rFont val="Segoe UI"/>
        <family val="2"/>
      </rPr>
      <t>2</t>
    </r>
    <r>
      <rPr>
        <sz val="11"/>
        <color theme="1"/>
        <rFont val="Segoe UI"/>
        <family val="2"/>
      </rPr>
      <t>", "Vivienda", "Certificación energética", "Edificio" e "Indicadores" es obligatorio para poder estimar las emisiones.</t>
    </r>
  </si>
  <si>
    <t>.- Para completar este apartado será necesario indicar la certificación energética de la vivienda, para ello se facilita la búsqueda en el visor:     https://edificioseficientes.gob.es/es   o    https://urban3r.es/</t>
  </si>
  <si>
    <r>
      <t xml:space="preserve">.- Para completar este apartado </t>
    </r>
    <r>
      <rPr>
        <b/>
        <sz val="11"/>
        <color theme="1"/>
        <rFont val="Segoe UI"/>
        <family val="2"/>
      </rPr>
      <t>es obligatorio completar la tabla "Datos a cumplimentar"</t>
    </r>
    <r>
      <rPr>
        <sz val="11"/>
        <color theme="1"/>
        <rFont val="Segoe UI"/>
        <family val="2"/>
      </rPr>
      <t xml:space="preserve"> de información de la ZBE.</t>
    </r>
  </si>
  <si>
    <t>Datos de emisiones en viviendas residenciales</t>
  </si>
  <si>
    <t>.- En el caso de los edificios residenciales también es posible estimar sus emisiones a partir del certificado energético en la pertaña "EQUIP. Viviendas (certif).</t>
  </si>
  <si>
    <t>3.5 Datos de edificios residenciales según su certificación energética</t>
  </si>
  <si>
    <r>
      <t xml:space="preserve">.- En la siguiente Tabla 19, se añadirán </t>
    </r>
    <r>
      <rPr>
        <u/>
        <sz val="11"/>
        <color theme="1"/>
        <rFont val="Segoe UI"/>
        <family val="2"/>
      </rPr>
      <t>tantas filas como información de los equipamientos se disponga</t>
    </r>
    <r>
      <rPr>
        <sz val="11"/>
        <color theme="1"/>
        <rFont val="Segoe UI"/>
        <family val="2"/>
      </rPr>
      <t xml:space="preserve">. </t>
    </r>
  </si>
  <si>
    <t xml:space="preserve">.- Las tablas se presentan en formato simplificado (1ª línea de datos a cumplimentar). Para incorporar más filas; opción 1: usar tabulador + intro en última </t>
  </si>
  <si>
    <t>celda de la fila (observaciones), opción 2: usar botón derecho sobre la última fila cumplimentada, insertar, fila de tabla abajo (se guardan las fórmulas de cálculo)</t>
  </si>
  <si>
    <t>Zona climática</t>
  </si>
  <si>
    <t xml:space="preserve">(Automática) </t>
  </si>
  <si>
    <t>Sin_dato</t>
  </si>
  <si>
    <r>
      <t xml:space="preserve">Emisiones </t>
    </r>
    <r>
      <rPr>
        <b/>
        <sz val="10"/>
        <color theme="5" tint="-0.249977111117893"/>
        <rFont val="Segoe UI"/>
        <family val="2"/>
      </rPr>
      <t>(tCO2e)</t>
    </r>
    <r>
      <rPr>
        <b/>
        <sz val="11"/>
        <color theme="5" tint="-0.249977111117893"/>
        <rFont val="Segoe UI"/>
        <family val="2"/>
      </rPr>
      <t>.</t>
    </r>
  </si>
  <si>
    <t>.- Para las certificaciones A-G, en la columna "Edificio" seleccionaremos la opción "Existente". Para la opción "Sin_dato" debemos especificar si la vivienda es de un edificio existente o de nueva edificación.</t>
  </si>
  <si>
    <t>.- Si la vivienda es de certificación G, se utilizará la certificación F. En el caso de no disponer de certificación podemos utilizar la opción "Sin_dato"</t>
  </si>
  <si>
    <t>USO DE RENOVABLES EN EDIFICIOS (AGREGADOS)</t>
  </si>
  <si>
    <t>TRANSPORTE ZBE - AGREGADOS</t>
  </si>
  <si>
    <r>
      <t>m</t>
    </r>
    <r>
      <rPr>
        <b/>
        <vertAlign val="superscript"/>
        <sz val="11"/>
        <color theme="5" tint="-0.249977111117893"/>
        <rFont val="Segoe UI"/>
        <family val="2"/>
      </rPr>
      <t>2</t>
    </r>
    <r>
      <rPr>
        <b/>
        <sz val="11"/>
        <color theme="5" tint="-0.249977111117893"/>
        <rFont val="Segoe UI"/>
        <family val="2"/>
      </rPr>
      <t xml:space="preserve"> 
</t>
    </r>
    <r>
      <rPr>
        <i/>
        <sz val="8"/>
        <color theme="2" tint="-0.499984740745262"/>
        <rFont val="Segoe UI"/>
        <family val="2"/>
      </rPr>
      <t>(Si no dispone de la superficie del equipamiento, puede usar valores medios "casilla C28")</t>
    </r>
  </si>
  <si>
    <t>EDIFICIOS RESIDENCIALES. CERTIFICACIÓN ENERGÉTICA (DESAGREGADOS)</t>
  </si>
  <si>
    <t>Suma de Emisiones (tCO2e).</t>
  </si>
  <si>
    <t>Tabla 14.- Recopilación de datos de acitivdad asociados a los equipamientos de la ZBE (Agregados)</t>
  </si>
  <si>
    <t>TRANSPORTE (AGREGADOS)</t>
  </si>
  <si>
    <t>EDIFICIOS ZBE (AGREGADOS) - Emisiones GEI (tCO2e)</t>
  </si>
  <si>
    <t>EDIFICIOS ZBE - AGREGADOS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</si>
</sst>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
    <numFmt numFmtId="165" formatCode="#,##0.000"/>
    <numFmt numFmtId="166" formatCode="0.000000"/>
    <numFmt numFmtId="167" formatCode="#,##0.00000"/>
    <numFmt numFmtId="168" formatCode="#,##0.0000"/>
  </numFmts>
  <fonts count="129">
    <font>
      <sz val="11"/>
      <color theme="1"/>
      <name val="Calibri"/>
      <family val="2"/>
      <scheme val="minor"/>
    </font>
    <font>
      <b/>
      <sz val="15"/>
      <color theme="3"/>
      <name val="Calibri"/>
      <family val="2"/>
      <scheme val="minor"/>
    </font>
    <font>
      <sz val="10"/>
      <color theme="1"/>
      <name val="Segoe UI"/>
      <family val="2"/>
    </font>
    <font>
      <sz val="11"/>
      <color theme="1"/>
      <name val="Segoe UI"/>
      <family val="2"/>
    </font>
    <font>
      <b/>
      <sz val="12"/>
      <color theme="3"/>
      <name val="Calibri"/>
      <family val="2"/>
      <scheme val="minor"/>
    </font>
    <font>
      <b/>
      <sz val="11"/>
      <color theme="9" tint="-0.249977111117893"/>
      <name val="Segoe UI"/>
      <family val="2"/>
    </font>
    <font>
      <b/>
      <sz val="11"/>
      <color theme="5" tint="-0.249977111117893"/>
      <name val="Segoe UI"/>
      <family val="2"/>
    </font>
    <font>
      <sz val="11"/>
      <color theme="5" tint="-0.249977111117893"/>
      <name val="Segoe UI"/>
      <family val="2"/>
    </font>
    <font>
      <sz val="8"/>
      <color theme="1"/>
      <name val="Segoe UI"/>
      <family val="2"/>
    </font>
    <font>
      <sz val="10"/>
      <color theme="5" tint="-0.249977111117893"/>
      <name val="Segoe UI"/>
      <family val="2"/>
    </font>
    <font>
      <b/>
      <sz val="11"/>
      <color theme="6" tint="-0.249977111117893"/>
      <name val="Segoe UI"/>
      <family val="2"/>
    </font>
    <font>
      <b/>
      <sz val="11"/>
      <color theme="3"/>
      <name val="Segoe UI"/>
      <family val="2"/>
    </font>
    <font>
      <sz val="9"/>
      <color indexed="81"/>
      <name val="Tahoma"/>
      <family val="2"/>
    </font>
    <font>
      <b/>
      <sz val="9"/>
      <color indexed="81"/>
      <name val="Tahoma"/>
      <family val="2"/>
    </font>
    <font>
      <b/>
      <sz val="10"/>
      <name val="Segoe UI"/>
      <family val="2"/>
    </font>
    <font>
      <sz val="8"/>
      <name val="Calibri"/>
      <family val="2"/>
      <scheme val="minor"/>
    </font>
    <font>
      <i/>
      <sz val="8"/>
      <color theme="1"/>
      <name val="Segoe UI"/>
      <family val="2"/>
    </font>
    <font>
      <b/>
      <sz val="10"/>
      <color theme="5" tint="-0.249977111117893"/>
      <name val="Segoe UI"/>
      <family val="2"/>
    </font>
    <font>
      <sz val="10"/>
      <name val="Segoe UI"/>
      <family val="2"/>
    </font>
    <font>
      <b/>
      <sz val="11"/>
      <color theme="1"/>
      <name val="Calibri"/>
      <family val="2"/>
      <scheme val="minor"/>
    </font>
    <font>
      <u/>
      <sz val="11"/>
      <color theme="10"/>
      <name val="Calibri"/>
      <family val="2"/>
      <scheme val="minor"/>
    </font>
    <font>
      <sz val="10"/>
      <name val="Arial"/>
      <family val="2"/>
    </font>
    <font>
      <sz val="10"/>
      <color theme="0"/>
      <name val="Segoe UI"/>
      <family val="2"/>
    </font>
    <font>
      <b/>
      <sz val="14"/>
      <color theme="0"/>
      <name val="Segoe UI"/>
      <family val="2"/>
    </font>
    <font>
      <b/>
      <sz val="12"/>
      <color theme="9" tint="-0.499984740745262"/>
      <name val="Segoe UI"/>
      <family val="2"/>
    </font>
    <font>
      <sz val="11"/>
      <color theme="1"/>
      <name val="Calibri Light"/>
      <family val="2"/>
      <scheme val="major"/>
    </font>
    <font>
      <sz val="9"/>
      <color theme="1"/>
      <name val="Calibri Light"/>
      <family val="2"/>
      <scheme val="major"/>
    </font>
    <font>
      <i/>
      <sz val="8"/>
      <color theme="0" tint="-0.34998626667073579"/>
      <name val="Calibri"/>
      <family val="2"/>
      <scheme val="minor"/>
    </font>
    <font>
      <b/>
      <sz val="11"/>
      <color theme="1"/>
      <name val="Segoe UI"/>
      <family val="2"/>
    </font>
    <font>
      <b/>
      <sz val="14"/>
      <color theme="3"/>
      <name val="Calibri Light"/>
      <family val="2"/>
      <scheme val="major"/>
    </font>
    <font>
      <sz val="11"/>
      <color rgb="FFCCFFFF"/>
      <name val="Calibri Light"/>
      <family val="2"/>
      <scheme val="major"/>
    </font>
    <font>
      <sz val="11"/>
      <color indexed="8"/>
      <name val="Calibri Light"/>
      <family val="2"/>
      <scheme val="major"/>
    </font>
    <font>
      <sz val="11"/>
      <color theme="3"/>
      <name val="Calibri Light"/>
      <family val="2"/>
      <scheme val="major"/>
    </font>
    <font>
      <b/>
      <sz val="10"/>
      <color theme="3"/>
      <name val="Calibri Light"/>
      <family val="2"/>
      <scheme val="major"/>
    </font>
    <font>
      <sz val="10"/>
      <name val="Calibri Light"/>
      <family val="2"/>
      <scheme val="major"/>
    </font>
    <font>
      <vertAlign val="subscript"/>
      <sz val="10"/>
      <name val="Calibri Light"/>
      <family val="2"/>
      <scheme val="major"/>
    </font>
    <font>
      <sz val="10"/>
      <color theme="3"/>
      <name val="Calibri Light"/>
      <family val="2"/>
      <scheme val="major"/>
    </font>
    <font>
      <sz val="10"/>
      <color rgb="FFCCFFFF"/>
      <name val="Calibri Light"/>
      <family val="2"/>
      <scheme val="major"/>
    </font>
    <font>
      <u/>
      <sz val="11"/>
      <color indexed="12"/>
      <name val="Calibri Light"/>
      <family val="2"/>
      <scheme val="major"/>
    </font>
    <font>
      <b/>
      <sz val="11"/>
      <color theme="1"/>
      <name val="Calibri Light"/>
      <family val="2"/>
      <scheme val="major"/>
    </font>
    <font>
      <i/>
      <sz val="9"/>
      <color theme="1"/>
      <name val="Calibri Light"/>
      <family val="2"/>
      <scheme val="major"/>
    </font>
    <font>
      <sz val="8"/>
      <name val="Calibri Light"/>
      <family val="2"/>
      <scheme val="major"/>
    </font>
    <font>
      <vertAlign val="subscript"/>
      <sz val="8"/>
      <name val="Calibri Light"/>
      <family val="2"/>
      <scheme val="major"/>
    </font>
    <font>
      <sz val="8"/>
      <color indexed="8"/>
      <name val="Calibri Light"/>
      <family val="2"/>
      <scheme val="major"/>
    </font>
    <font>
      <b/>
      <sz val="11"/>
      <color theme="0"/>
      <name val="Calibri"/>
      <family val="2"/>
      <scheme val="minor"/>
    </font>
    <font>
      <sz val="11"/>
      <color theme="0"/>
      <name val="Calibri"/>
      <family val="2"/>
      <scheme val="minor"/>
    </font>
    <font>
      <i/>
      <sz val="11"/>
      <color theme="1"/>
      <name val="Calibri"/>
      <family val="2"/>
      <scheme val="minor"/>
    </font>
    <font>
      <b/>
      <sz val="18"/>
      <color theme="0"/>
      <name val="Calibri"/>
      <family val="2"/>
      <scheme val="minor"/>
    </font>
    <font>
      <b/>
      <i/>
      <sz val="18"/>
      <color theme="0"/>
      <name val="Calibri"/>
      <family val="2"/>
      <scheme val="minor"/>
    </font>
    <font>
      <b/>
      <vertAlign val="subscript"/>
      <sz val="11"/>
      <color theme="0"/>
      <name val="Calibri"/>
      <family val="2"/>
      <scheme val="minor"/>
    </font>
    <font>
      <b/>
      <i/>
      <sz val="11"/>
      <color theme="0"/>
      <name val="Calibri"/>
      <family val="2"/>
      <scheme val="minor"/>
    </font>
    <font>
      <sz val="11"/>
      <name val="Calibri"/>
      <family val="2"/>
      <scheme val="minor"/>
    </font>
    <font>
      <i/>
      <sz val="11"/>
      <name val="Calibri"/>
      <family val="2"/>
      <scheme val="minor"/>
    </font>
    <font>
      <i/>
      <sz val="10"/>
      <name val="Segoe UI"/>
      <family val="2"/>
    </font>
    <font>
      <sz val="11"/>
      <color theme="5" tint="-0.499984740745262"/>
      <name val="Segoe UI"/>
      <family val="2"/>
    </font>
    <font>
      <sz val="11"/>
      <color rgb="FFFF0000"/>
      <name val="Segoe UI"/>
      <family val="2"/>
    </font>
    <font>
      <sz val="11"/>
      <name val="Segoe UI"/>
      <family val="2"/>
    </font>
    <font>
      <b/>
      <sz val="13"/>
      <color theme="3"/>
      <name val="Calibri"/>
      <family val="2"/>
      <scheme val="minor"/>
    </font>
    <font>
      <sz val="8"/>
      <name val="Segoe UI"/>
      <family val="2"/>
    </font>
    <font>
      <b/>
      <sz val="8"/>
      <color theme="5" tint="-0.249977111117893"/>
      <name val="Segoe UI"/>
      <family val="2"/>
    </font>
    <font>
      <sz val="8"/>
      <color theme="5" tint="-0.499984740745262"/>
      <name val="Segoe UI"/>
      <family val="2"/>
    </font>
    <font>
      <sz val="8"/>
      <color rgb="FFFF0000"/>
      <name val="Segoe UI"/>
      <family val="2"/>
    </font>
    <font>
      <i/>
      <sz val="8"/>
      <color theme="0" tint="-0.499984740745262"/>
      <name val="Segoe UI"/>
      <family val="2"/>
    </font>
    <font>
      <u/>
      <sz val="11"/>
      <color theme="1"/>
      <name val="Segoe UI"/>
      <family val="2"/>
    </font>
    <font>
      <b/>
      <sz val="8"/>
      <color theme="9" tint="-0.499984740745262"/>
      <name val="Calibri"/>
      <family val="2"/>
      <scheme val="minor"/>
    </font>
    <font>
      <sz val="8"/>
      <color theme="1"/>
      <name val="Calibri"/>
      <family val="2"/>
      <scheme val="minor"/>
    </font>
    <font>
      <i/>
      <sz val="9"/>
      <color theme="0" tint="-0.499984740745262"/>
      <name val="Segoe UI"/>
      <family val="2"/>
    </font>
    <font>
      <b/>
      <sz val="11"/>
      <color theme="5" tint="-0.499984740745262"/>
      <name val="Segoe UI"/>
      <family val="2"/>
    </font>
    <font>
      <b/>
      <sz val="15"/>
      <color theme="3"/>
      <name val="Segoe UI"/>
      <family val="2"/>
    </font>
    <font>
      <sz val="11"/>
      <color theme="0"/>
      <name val="Segoe UI"/>
      <family val="2"/>
    </font>
    <font>
      <i/>
      <sz val="11"/>
      <color theme="1"/>
      <name val="Segoe UI"/>
      <family val="2"/>
    </font>
    <font>
      <i/>
      <sz val="9"/>
      <color theme="1"/>
      <name val="Segoe UI"/>
      <family val="2"/>
    </font>
    <font>
      <i/>
      <sz val="8"/>
      <color theme="0" tint="-0.34998626667073579"/>
      <name val="Segoe UI"/>
      <family val="2"/>
    </font>
    <font>
      <sz val="10"/>
      <name val="Calibri"/>
      <family val="2"/>
      <scheme val="minor"/>
    </font>
    <font>
      <b/>
      <sz val="14"/>
      <color theme="9" tint="-0.499984740745262"/>
      <name val="Segoe UI"/>
      <family val="2"/>
    </font>
    <font>
      <b/>
      <sz val="11"/>
      <color theme="7" tint="-0.499984740745262"/>
      <name val="Segoe UI"/>
      <family val="2"/>
    </font>
    <font>
      <b/>
      <sz val="11"/>
      <name val="Calibri"/>
      <family val="2"/>
      <scheme val="minor"/>
    </font>
    <font>
      <i/>
      <sz val="8"/>
      <color theme="0" tint="-0.499984740745262"/>
      <name val="Calibri"/>
      <family val="2"/>
      <scheme val="minor"/>
    </font>
    <font>
      <b/>
      <sz val="11"/>
      <color theme="9" tint="-0.249977111117893"/>
      <name val="Calibri"/>
      <family val="2"/>
      <scheme val="minor"/>
    </font>
    <font>
      <sz val="11"/>
      <color rgb="FFFF0000"/>
      <name val="Calibri"/>
      <family val="2"/>
      <scheme val="minor"/>
    </font>
    <font>
      <b/>
      <sz val="12"/>
      <color theme="1"/>
      <name val="Calibri"/>
      <family val="2"/>
      <scheme val="minor"/>
    </font>
    <font>
      <i/>
      <sz val="8"/>
      <name val="Calibri"/>
      <family val="2"/>
      <scheme val="minor"/>
    </font>
    <font>
      <b/>
      <sz val="8"/>
      <name val="Calibri"/>
      <family val="2"/>
      <scheme val="minor"/>
    </font>
    <font>
      <i/>
      <sz val="9"/>
      <color theme="1"/>
      <name val="Calibri"/>
      <family val="2"/>
      <scheme val="minor"/>
    </font>
    <font>
      <b/>
      <sz val="11"/>
      <color theme="9" tint="-0.499984740745262"/>
      <name val="Calibri"/>
      <family val="2"/>
      <scheme val="minor"/>
    </font>
    <font>
      <i/>
      <sz val="8"/>
      <color theme="1"/>
      <name val="Calibri"/>
      <family val="2"/>
      <scheme val="minor"/>
    </font>
    <font>
      <sz val="9"/>
      <color theme="1"/>
      <name val="Calibri"/>
      <family val="2"/>
      <scheme val="minor"/>
    </font>
    <font>
      <b/>
      <sz val="12"/>
      <color theme="9" tint="-0.499984740745262"/>
      <name val="Calibri"/>
      <family val="2"/>
      <scheme val="minor"/>
    </font>
    <font>
      <sz val="12"/>
      <color rgb="FFFF0000"/>
      <name val="Calibri"/>
      <family val="2"/>
      <scheme val="minor"/>
    </font>
    <font>
      <sz val="8"/>
      <color theme="0" tint="-0.499984740745262"/>
      <name val="Calibri"/>
      <family val="2"/>
      <scheme val="minor"/>
    </font>
    <font>
      <i/>
      <sz val="8"/>
      <color theme="5"/>
      <name val="Segoe UI"/>
      <family val="2"/>
    </font>
    <font>
      <i/>
      <sz val="10"/>
      <color theme="1"/>
      <name val="Segoe UI"/>
      <family val="2"/>
    </font>
    <font>
      <sz val="9"/>
      <name val="Segoe UI"/>
      <family val="2"/>
    </font>
    <font>
      <i/>
      <sz val="8"/>
      <color theme="9" tint="-0.499984740745262"/>
      <name val="Nunito"/>
    </font>
    <font>
      <sz val="26"/>
      <color theme="0"/>
      <name val="Nunito"/>
    </font>
    <font>
      <vertAlign val="subscript"/>
      <sz val="26"/>
      <color theme="0"/>
      <name val="Nunito"/>
    </font>
    <font>
      <b/>
      <sz val="11"/>
      <name val="Segoe UI"/>
      <family val="2"/>
    </font>
    <font>
      <sz val="10"/>
      <color theme="7"/>
      <name val="Segoe UI"/>
      <family val="2"/>
    </font>
    <font>
      <sz val="10"/>
      <color theme="5"/>
      <name val="Segoe UI"/>
      <family val="2"/>
    </font>
    <font>
      <b/>
      <i/>
      <sz val="8"/>
      <color theme="0" tint="-0.499984740745262"/>
      <name val="Segoe UI"/>
      <family val="2"/>
    </font>
    <font>
      <b/>
      <sz val="8"/>
      <color theme="3"/>
      <name val="Segoe UI"/>
      <family val="2"/>
    </font>
    <font>
      <sz val="14"/>
      <color theme="1"/>
      <name val="Segoe UI"/>
      <family val="2"/>
    </font>
    <font>
      <b/>
      <sz val="20"/>
      <color theme="5" tint="-0.499984740745262"/>
      <name val="Segoe UI"/>
      <family val="2"/>
    </font>
    <font>
      <b/>
      <vertAlign val="subscript"/>
      <sz val="14"/>
      <color theme="9" tint="-0.499984740745262"/>
      <name val="Segoe UI"/>
      <family val="2"/>
    </font>
    <font>
      <sz val="14"/>
      <color theme="9" tint="-0.249977111117893"/>
      <name val="Segoe UI"/>
      <family val="2"/>
    </font>
    <font>
      <b/>
      <sz val="13"/>
      <color theme="3"/>
      <name val="Segoe UI"/>
      <family val="2"/>
    </font>
    <font>
      <b/>
      <i/>
      <sz val="8"/>
      <color theme="0"/>
      <name val="Segoe UI"/>
      <family val="2"/>
    </font>
    <font>
      <b/>
      <sz val="10"/>
      <color theme="9" tint="-0.499984740745262"/>
      <name val="Calibri"/>
      <family val="2"/>
      <scheme val="minor"/>
    </font>
    <font>
      <b/>
      <i/>
      <sz val="10"/>
      <color theme="0"/>
      <name val="Segoe UI"/>
      <family val="2"/>
    </font>
    <font>
      <b/>
      <i/>
      <sz val="11"/>
      <color theme="0"/>
      <name val="Segoe UI"/>
      <family val="2"/>
    </font>
    <font>
      <sz val="10"/>
      <color theme="1"/>
      <name val="Calibri"/>
      <family val="2"/>
      <scheme val="minor"/>
    </font>
    <font>
      <sz val="10"/>
      <color theme="4" tint="-0.249977111117893"/>
      <name val="Calibri "/>
    </font>
    <font>
      <i/>
      <sz val="10"/>
      <color theme="0" tint="-0.499984740745262"/>
      <name val="Calibri "/>
    </font>
    <font>
      <sz val="10"/>
      <color theme="1"/>
      <name val="Calibri "/>
    </font>
    <font>
      <b/>
      <vertAlign val="superscript"/>
      <sz val="11"/>
      <color theme="5" tint="-0.249977111117893"/>
      <name val="Segoe UI"/>
      <family val="2"/>
    </font>
    <font>
      <sz val="11"/>
      <color theme="7" tint="-0.249977111117893"/>
      <name val="Segoe UI"/>
      <family val="2"/>
    </font>
    <font>
      <b/>
      <sz val="9"/>
      <color rgb="FF000000"/>
      <name val="Arial"/>
      <family val="2"/>
    </font>
    <font>
      <sz val="9"/>
      <color rgb="FF000000"/>
      <name val="Arial"/>
      <family val="2"/>
    </font>
    <font>
      <sz val="9"/>
      <name val="Arial"/>
      <family val="2"/>
    </font>
    <font>
      <b/>
      <sz val="8"/>
      <color theme="0" tint="-0.34998626667073579"/>
      <name val="Segoe UI"/>
      <family val="2"/>
    </font>
    <font>
      <vertAlign val="superscript"/>
      <sz val="11"/>
      <color theme="1"/>
      <name val="Segoe UI"/>
      <family val="2"/>
    </font>
    <font>
      <b/>
      <sz val="9"/>
      <color theme="5" tint="-0.249977111117893"/>
      <name val="Segoe UI"/>
      <family val="2"/>
    </font>
    <font>
      <b/>
      <vertAlign val="superscript"/>
      <sz val="9"/>
      <color theme="5" tint="-0.249977111117893"/>
      <name val="Calibri "/>
    </font>
    <font>
      <b/>
      <sz val="9"/>
      <color theme="5" tint="-0.249977111117893"/>
      <name val="Calibri "/>
    </font>
    <font>
      <b/>
      <sz val="12"/>
      <color theme="5" tint="-0.249977111117893"/>
      <name val="Segoe UI"/>
      <family val="2"/>
    </font>
    <font>
      <sz val="14"/>
      <color rgb="FFFF0000"/>
      <name val="Segoe UI"/>
      <family val="2"/>
    </font>
    <font>
      <i/>
      <sz val="8"/>
      <color theme="2" tint="-0.499984740745262"/>
      <name val="Segoe UI"/>
      <family val="2"/>
    </font>
    <font>
      <b/>
      <i/>
      <sz val="12"/>
      <color theme="3"/>
      <name val="Segoe UI"/>
      <family val="2"/>
    </font>
    <font>
      <i/>
      <sz val="12"/>
      <color theme="3"/>
      <name val="Segoe UI"/>
      <family val="2"/>
    </font>
  </fonts>
  <fills count="2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7" tint="-0.249977111117893"/>
        <bgColor indexed="64"/>
      </patternFill>
    </fill>
    <fill>
      <patternFill patternType="solid">
        <fgColor theme="2"/>
        <bgColor indexed="64"/>
      </patternFill>
    </fill>
    <fill>
      <patternFill patternType="solid">
        <fgColor rgb="FFFFEDB3"/>
        <bgColor indexed="64"/>
      </patternFill>
    </fill>
    <fill>
      <patternFill patternType="solid">
        <fgColor theme="4"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3" tint="0.79998168889431442"/>
        <bgColor theme="7" tint="0.79998168889431442"/>
      </patternFill>
    </fill>
    <fill>
      <patternFill patternType="solid">
        <fgColor rgb="FF8DB4DF"/>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65">
    <border>
      <left/>
      <right/>
      <top/>
      <bottom/>
      <diagonal/>
    </border>
    <border>
      <left/>
      <right/>
      <top/>
      <bottom style="thick">
        <color theme="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23"/>
      </left>
      <right/>
      <top style="thin">
        <color indexed="23"/>
      </top>
      <bottom style="thin">
        <color indexed="23"/>
      </bottom>
      <diagonal/>
    </border>
    <border>
      <left style="thin">
        <color indexed="9"/>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ck">
        <color theme="4" tint="0.499984740745262"/>
      </bottom>
      <diagonal/>
    </border>
    <border>
      <left/>
      <right/>
      <top style="thin">
        <color theme="7"/>
      </top>
      <bottom style="thin">
        <color theme="7"/>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bottom style="thin">
        <color theme="0"/>
      </bottom>
      <diagonal/>
    </border>
    <border>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7"/>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theme="7"/>
      </top>
      <bottom style="thin">
        <color theme="7"/>
      </bottom>
      <diagonal/>
    </border>
    <border>
      <left/>
      <right style="thin">
        <color indexed="64"/>
      </right>
      <top style="thin">
        <color theme="7"/>
      </top>
      <bottom/>
      <diagonal/>
    </border>
    <border>
      <left/>
      <right/>
      <top/>
      <bottom style="thin">
        <color theme="7"/>
      </bottom>
      <diagonal/>
    </border>
    <border>
      <left/>
      <right style="medium">
        <color theme="1" tint="0.499984740745262"/>
      </right>
      <top/>
      <bottom style="medium">
        <color theme="1" tint="0.499984740745262"/>
      </bottom>
      <diagonal/>
    </border>
    <border>
      <left/>
      <right/>
      <top/>
      <bottom style="thin">
        <color theme="0"/>
      </bottom>
      <diagonal/>
    </border>
    <border>
      <left/>
      <right style="medium">
        <color theme="1" tint="0.499984740745262"/>
      </right>
      <top/>
      <bottom/>
      <diagonal/>
    </border>
    <border>
      <left style="thin">
        <color theme="0"/>
      </left>
      <right/>
      <top/>
      <bottom style="thin">
        <color theme="0"/>
      </bottom>
      <diagonal/>
    </border>
    <border>
      <left style="thin">
        <color theme="0"/>
      </left>
      <right style="thin">
        <color theme="0"/>
      </right>
      <top style="thin">
        <color indexed="64"/>
      </top>
      <bottom/>
      <diagonal/>
    </border>
    <border>
      <left style="thin">
        <color theme="0"/>
      </left>
      <right/>
      <top style="thin">
        <color theme="0"/>
      </top>
      <bottom/>
      <diagonal/>
    </border>
    <border>
      <left style="thin">
        <color theme="0" tint="-0.499984740745262"/>
      </left>
      <right style="thin">
        <color theme="0"/>
      </right>
      <top style="thin">
        <color theme="0"/>
      </top>
      <bottom style="thin">
        <color theme="0" tint="-0.499984740745262"/>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left>
      <right style="thin">
        <color theme="0" tint="-0.499984740745262"/>
      </right>
      <top style="thin">
        <color theme="0"/>
      </top>
      <bottom style="thin">
        <color theme="0" tint="-0.499984740745262"/>
      </bottom>
      <diagonal/>
    </border>
    <border>
      <left style="thin">
        <color theme="0" tint="-0.499984740745262"/>
      </left>
      <right style="thin">
        <color theme="0"/>
      </right>
      <top/>
      <bottom style="thin">
        <color theme="0"/>
      </bottom>
      <diagonal/>
    </border>
    <border>
      <left style="thin">
        <color theme="0"/>
      </left>
      <right style="thin">
        <color theme="0" tint="-0.499984740745262"/>
      </right>
      <top/>
      <bottom style="thin">
        <color theme="0"/>
      </bottom>
      <diagonal/>
    </border>
    <border>
      <left style="thin">
        <color theme="0" tint="-0.499984740745262"/>
      </left>
      <right/>
      <top style="thin">
        <color theme="0" tint="-0.499984740745262"/>
      </top>
      <bottom style="thin">
        <color theme="0"/>
      </bottom>
      <diagonal/>
    </border>
    <border>
      <left/>
      <right style="thin">
        <color theme="0" tint="-0.499984740745262"/>
      </right>
      <top style="thin">
        <color theme="0" tint="-0.499984740745262"/>
      </top>
      <bottom style="thin">
        <color theme="0"/>
      </bottom>
      <diagonal/>
    </border>
    <border>
      <left style="thin">
        <color theme="0" tint="-0.499984740745262"/>
      </left>
      <right style="thin">
        <color theme="0"/>
      </right>
      <top style="thin">
        <color theme="0"/>
      </top>
      <bottom/>
      <diagonal/>
    </border>
  </borders>
  <cellStyleXfs count="5">
    <xf numFmtId="0" fontId="0" fillId="0" borderId="0"/>
    <xf numFmtId="0" fontId="1" fillId="0" borderId="1" applyNumberFormat="0" applyFill="0" applyAlignment="0" applyProtection="0"/>
    <xf numFmtId="0" fontId="20" fillId="0" borderId="0" applyNumberFormat="0" applyFill="0" applyBorder="0" applyAlignment="0" applyProtection="0"/>
    <xf numFmtId="0" fontId="21" fillId="0" borderId="0"/>
    <xf numFmtId="0" fontId="57" fillId="0" borderId="35" applyNumberFormat="0" applyFill="0" applyAlignment="0" applyProtection="0"/>
  </cellStyleXfs>
  <cellXfs count="479">
    <xf numFmtId="0" fontId="0" fillId="0" borderId="0" xfId="0"/>
    <xf numFmtId="0" fontId="3" fillId="0" borderId="0" xfId="0" applyFont="1"/>
    <xf numFmtId="0" fontId="1" fillId="0" borderId="1" xfId="1"/>
    <xf numFmtId="0" fontId="3" fillId="0" borderId="0" xfId="0" applyFont="1" applyAlignme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2" xfId="0" applyFont="1" applyBorder="1" applyAlignment="1">
      <alignment vertical="center"/>
    </xf>
    <xf numFmtId="0" fontId="9" fillId="0" borderId="2" xfId="0" applyFont="1" applyBorder="1" applyAlignment="1">
      <alignment horizontal="left" vertical="center"/>
    </xf>
    <xf numFmtId="0" fontId="8" fillId="0" borderId="2" xfId="0" applyFont="1" applyBorder="1" applyAlignment="1">
      <alignment horizontal="left" vertical="center"/>
    </xf>
    <xf numFmtId="3" fontId="2"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11" fillId="0" borderId="1" xfId="1" applyFont="1"/>
    <xf numFmtId="0" fontId="3" fillId="0" borderId="0" xfId="0" applyFont="1" applyAlignment="1">
      <alignment wrapText="1"/>
    </xf>
    <xf numFmtId="0" fontId="10" fillId="0" borderId="5" xfId="0" applyFont="1" applyBorder="1" applyAlignment="1">
      <alignment horizontal="center" vertical="center"/>
    </xf>
    <xf numFmtId="0" fontId="9" fillId="0" borderId="5" xfId="0" applyFont="1" applyBorder="1" applyAlignment="1">
      <alignment horizontal="left" vertical="center"/>
    </xf>
    <xf numFmtId="0" fontId="8" fillId="0" borderId="5" xfId="0" applyFont="1" applyBorder="1" applyAlignment="1">
      <alignment horizontal="left" vertical="center"/>
    </xf>
    <xf numFmtId="0" fontId="3" fillId="0" borderId="0" xfId="0" applyFont="1" applyAlignment="1">
      <alignment horizontal="left" vertical="center"/>
    </xf>
    <xf numFmtId="0" fontId="4" fillId="0" borderId="1" xfId="1" applyFont="1" applyAlignment="1">
      <alignment horizontal="left" vertical="center"/>
    </xf>
    <xf numFmtId="0" fontId="1" fillId="0" borderId="1" xfId="1" applyAlignment="1">
      <alignment horizontal="left" vertical="center"/>
    </xf>
    <xf numFmtId="0" fontId="5" fillId="0" borderId="0" xfId="0" applyFont="1" applyAlignment="1">
      <alignment horizontal="left" vertical="center"/>
    </xf>
    <xf numFmtId="0" fontId="6"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left" vertical="center"/>
    </xf>
    <xf numFmtId="0" fontId="10" fillId="0" borderId="7" xfId="0" applyFont="1" applyBorder="1" applyAlignment="1">
      <alignment horizontal="center" vertical="center"/>
    </xf>
    <xf numFmtId="0" fontId="9" fillId="0" borderId="3" xfId="0" applyFont="1" applyBorder="1" applyAlignment="1">
      <alignment horizontal="left" vertical="center"/>
    </xf>
    <xf numFmtId="0" fontId="3" fillId="2" borderId="0" xfId="0" applyFont="1" applyFill="1" applyAlignment="1">
      <alignment vertical="center"/>
    </xf>
    <xf numFmtId="0" fontId="7" fillId="2" borderId="0" xfId="0" applyFont="1" applyFill="1" applyAlignment="1">
      <alignment vertical="center"/>
    </xf>
    <xf numFmtId="0" fontId="10" fillId="2" borderId="0" xfId="0" applyFont="1" applyFill="1" applyAlignment="1">
      <alignment horizontal="center" vertical="center"/>
    </xf>
    <xf numFmtId="0" fontId="9" fillId="2" borderId="0" xfId="0" applyFont="1" applyFill="1" applyAlignment="1">
      <alignment horizontal="left" vertical="center"/>
    </xf>
    <xf numFmtId="0" fontId="8" fillId="2" borderId="0" xfId="0" applyFont="1" applyFill="1" applyAlignment="1">
      <alignment horizontal="left" vertical="center"/>
    </xf>
    <xf numFmtId="0" fontId="10" fillId="0" borderId="4" xfId="0" applyFont="1" applyBorder="1" applyAlignment="1">
      <alignment horizontal="right" vertical="center"/>
    </xf>
    <xf numFmtId="0" fontId="6" fillId="0" borderId="4" xfId="0" applyFont="1" applyBorder="1" applyAlignment="1">
      <alignment horizontal="right" vertical="center"/>
    </xf>
    <xf numFmtId="0" fontId="10" fillId="0" borderId="2" xfId="0" applyFont="1" applyBorder="1" applyAlignment="1">
      <alignment horizontal="right" vertical="center"/>
    </xf>
    <xf numFmtId="0" fontId="3" fillId="0" borderId="0" xfId="0" applyFont="1" applyAlignment="1">
      <alignment horizontal="right" vertical="center"/>
    </xf>
    <xf numFmtId="0" fontId="10" fillId="0" borderId="5" xfId="0" applyFont="1" applyBorder="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vertical="center"/>
    </xf>
    <xf numFmtId="0" fontId="19" fillId="0" borderId="0" xfId="0" applyFont="1"/>
    <xf numFmtId="0" fontId="0" fillId="0" borderId="0" xfId="0" applyAlignment="1">
      <alignment horizontal="center" vertical="center"/>
    </xf>
    <xf numFmtId="0" fontId="18" fillId="0" borderId="2" xfId="0" applyFont="1" applyBorder="1" applyAlignment="1">
      <alignment vertical="center"/>
    </xf>
    <xf numFmtId="0" fontId="22" fillId="0" borderId="2" xfId="0" applyFont="1" applyBorder="1" applyAlignment="1">
      <alignment vertical="center"/>
    </xf>
    <xf numFmtId="0" fontId="3" fillId="8" borderId="0" xfId="0" applyFont="1" applyFill="1" applyAlignment="1">
      <alignment vertical="center"/>
    </xf>
    <xf numFmtId="0" fontId="10" fillId="8" borderId="0" xfId="0" applyFont="1" applyFill="1" applyAlignment="1">
      <alignment horizontal="center" vertical="center"/>
    </xf>
    <xf numFmtId="0" fontId="9" fillId="8" borderId="0" xfId="0" applyFont="1" applyFill="1" applyAlignment="1">
      <alignment horizontal="left" vertical="center"/>
    </xf>
    <xf numFmtId="0" fontId="8" fillId="8" borderId="0" xfId="0" applyFont="1" applyFill="1" applyAlignment="1">
      <alignment horizontal="left" vertical="center"/>
    </xf>
    <xf numFmtId="0" fontId="24" fillId="0" borderId="0" xfId="0" applyFont="1"/>
    <xf numFmtId="0" fontId="3" fillId="2" borderId="0" xfId="0" applyFont="1" applyFill="1"/>
    <xf numFmtId="0" fontId="25" fillId="0" borderId="0" xfId="0" applyFont="1"/>
    <xf numFmtId="0" fontId="0" fillId="0" borderId="0" xfId="0" pivotButton="1" applyAlignment="1">
      <alignment horizontal="center" vertical="center"/>
    </xf>
    <xf numFmtId="0" fontId="0" fillId="0" borderId="0" xfId="0" applyAlignment="1">
      <alignment horizontal="center" vertical="center" wrapText="1"/>
    </xf>
    <xf numFmtId="17" fontId="27" fillId="0" borderId="0" xfId="0" applyNumberFormat="1" applyFont="1" applyAlignment="1">
      <alignment vertical="center"/>
    </xf>
    <xf numFmtId="4" fontId="18" fillId="0" borderId="2" xfId="0" applyNumberFormat="1" applyFont="1" applyBorder="1" applyAlignment="1">
      <alignment vertical="center"/>
    </xf>
    <xf numFmtId="4" fontId="14" fillId="0" borderId="2" xfId="0" applyNumberFormat="1" applyFont="1" applyBorder="1" applyAlignment="1">
      <alignment vertical="center"/>
    </xf>
    <xf numFmtId="0" fontId="0" fillId="0" borderId="0" xfId="0" applyAlignment="1">
      <alignment horizontal="left" vertical="center"/>
    </xf>
    <xf numFmtId="0" fontId="0" fillId="0" borderId="0" xfId="0" pivotButton="1" applyAlignment="1">
      <alignment horizontal="left" vertical="center"/>
    </xf>
    <xf numFmtId="0" fontId="0" fillId="0" borderId="0" xfId="0" applyAlignment="1">
      <alignment horizontal="left" vertical="center" wrapText="1"/>
    </xf>
    <xf numFmtId="4" fontId="0" fillId="0" borderId="0" xfId="0" applyNumberFormat="1" applyAlignment="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165" fontId="18" fillId="0" borderId="2" xfId="0" applyNumberFormat="1" applyFont="1" applyBorder="1" applyAlignment="1">
      <alignment vertical="center"/>
    </xf>
    <xf numFmtId="0" fontId="34" fillId="10" borderId="16" xfId="0" applyFont="1" applyFill="1" applyBorder="1" applyAlignment="1">
      <alignment horizontal="center" vertical="center" wrapText="1"/>
    </xf>
    <xf numFmtId="0" fontId="38" fillId="0" borderId="0" xfId="2" applyFont="1" applyFill="1" applyBorder="1" applyAlignment="1" applyProtection="1"/>
    <xf numFmtId="0" fontId="41" fillId="10" borderId="16" xfId="0" applyFont="1" applyFill="1" applyBorder="1" applyAlignment="1">
      <alignment horizontal="center" vertical="center" wrapText="1"/>
    </xf>
    <xf numFmtId="0" fontId="43" fillId="0" borderId="14" xfId="0" applyFont="1" applyBorder="1" applyAlignment="1">
      <alignment horizontal="left"/>
    </xf>
    <xf numFmtId="164" fontId="41" fillId="8" borderId="16" xfId="0" applyNumberFormat="1" applyFont="1" applyFill="1" applyBorder="1" applyAlignment="1">
      <alignment horizontal="center"/>
    </xf>
    <xf numFmtId="2" fontId="41" fillId="8" borderId="16" xfId="0" applyNumberFormat="1" applyFont="1" applyFill="1" applyBorder="1" applyAlignment="1">
      <alignment horizontal="center"/>
    </xf>
    <xf numFmtId="0" fontId="43" fillId="11" borderId="14" xfId="0" applyFont="1" applyFill="1" applyBorder="1" applyAlignment="1">
      <alignment horizontal="left"/>
    </xf>
    <xf numFmtId="0" fontId="41" fillId="10" borderId="14" xfId="0" applyFont="1" applyFill="1" applyBorder="1" applyAlignment="1">
      <alignment horizontal="center" vertical="center"/>
    </xf>
    <xf numFmtId="0" fontId="46" fillId="0" borderId="0" xfId="0" applyFont="1"/>
    <xf numFmtId="0" fontId="47" fillId="4" borderId="0" xfId="0" applyFont="1" applyFill="1"/>
    <xf numFmtId="0" fontId="48" fillId="4" borderId="0" xfId="0" applyFont="1" applyFill="1"/>
    <xf numFmtId="0" fontId="45" fillId="4" borderId="0" xfId="0" applyFont="1" applyFill="1"/>
    <xf numFmtId="0" fontId="46" fillId="0" borderId="0" xfId="0" applyFont="1" applyAlignment="1">
      <alignment horizontal="center" vertical="center"/>
    </xf>
    <xf numFmtId="0" fontId="44" fillId="5" borderId="12" xfId="0" applyFont="1" applyFill="1" applyBorder="1" applyAlignment="1">
      <alignment horizontal="center" vertical="center"/>
    </xf>
    <xf numFmtId="0" fontId="44" fillId="4" borderId="12" xfId="0" applyFont="1" applyFill="1" applyBorder="1" applyAlignment="1">
      <alignment horizontal="left" vertical="center"/>
    </xf>
    <xf numFmtId="0" fontId="50" fillId="4" borderId="12" xfId="0" applyFont="1" applyFill="1" applyBorder="1" applyAlignment="1">
      <alignment horizontal="left" vertical="center"/>
    </xf>
    <xf numFmtId="0" fontId="45" fillId="4" borderId="12" xfId="0" applyFont="1" applyFill="1" applyBorder="1" applyAlignment="1">
      <alignment horizontal="center" vertical="center"/>
    </xf>
    <xf numFmtId="0" fontId="45" fillId="4" borderId="0" xfId="0" applyFont="1" applyFill="1" applyAlignment="1">
      <alignment horizontal="center" vertical="center"/>
    </xf>
    <xf numFmtId="0" fontId="44" fillId="6" borderId="12" xfId="0" applyFont="1" applyFill="1" applyBorder="1" applyAlignment="1">
      <alignment horizontal="left" vertical="center"/>
    </xf>
    <xf numFmtId="0" fontId="50" fillId="6" borderId="12" xfId="0" applyFont="1" applyFill="1" applyBorder="1" applyAlignment="1">
      <alignment horizontal="left" vertical="center"/>
    </xf>
    <xf numFmtId="0" fontId="44" fillId="6" borderId="12" xfId="0" applyFont="1" applyFill="1" applyBorder="1" applyAlignment="1">
      <alignment horizontal="center" vertical="center"/>
    </xf>
    <xf numFmtId="0" fontId="51" fillId="0" borderId="12" xfId="0" applyFont="1" applyBorder="1" applyAlignment="1">
      <alignment horizontal="left" vertical="center"/>
    </xf>
    <xf numFmtId="0" fontId="52" fillId="0" borderId="12" xfId="0" applyFont="1" applyBorder="1" applyAlignment="1">
      <alignment horizontal="left" vertical="center"/>
    </xf>
    <xf numFmtId="164" fontId="0" fillId="0" borderId="12" xfId="0" applyNumberFormat="1" applyBorder="1" applyAlignment="1">
      <alignment horizontal="center" vertical="center"/>
    </xf>
    <xf numFmtId="0" fontId="0" fillId="0" borderId="12" xfId="0" applyBorder="1" applyAlignment="1">
      <alignment horizontal="left" vertical="center"/>
    </xf>
    <xf numFmtId="164" fontId="0" fillId="13" borderId="12" xfId="0" applyNumberFormat="1" applyFill="1" applyBorder="1" applyAlignment="1">
      <alignment horizontal="center" vertical="center"/>
    </xf>
    <xf numFmtId="0" fontId="29"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Alignment="1">
      <alignment horizontal="right"/>
    </xf>
    <xf numFmtId="164" fontId="34" fillId="0" borderId="14" xfId="0" applyNumberFormat="1" applyFont="1" applyBorder="1" applyAlignment="1">
      <alignment vertical="center"/>
    </xf>
    <xf numFmtId="0" fontId="34" fillId="0" borderId="15" xfId="0" applyFont="1" applyBorder="1" applyAlignment="1">
      <alignment vertical="center"/>
    </xf>
    <xf numFmtId="2" fontId="34" fillId="0" borderId="14" xfId="0" applyNumberFormat="1" applyFont="1" applyBorder="1" applyAlignment="1">
      <alignment vertical="center"/>
    </xf>
    <xf numFmtId="0" fontId="33" fillId="0" borderId="0" xfId="0" applyFont="1" applyAlignment="1">
      <alignment horizontal="right" vertical="top"/>
    </xf>
    <xf numFmtId="0" fontId="32" fillId="0" borderId="0" xfId="0" applyFont="1" applyAlignment="1">
      <alignment horizontal="right"/>
    </xf>
    <xf numFmtId="164" fontId="36" fillId="0" borderId="0" xfId="0" applyNumberFormat="1" applyFont="1"/>
    <xf numFmtId="0" fontId="36" fillId="0" borderId="0" xfId="0" applyFont="1"/>
    <xf numFmtId="0" fontId="33" fillId="0" borderId="0" xfId="0" applyFont="1" applyAlignment="1">
      <alignment horizontal="left" vertical="top"/>
    </xf>
    <xf numFmtId="0" fontId="30" fillId="0" borderId="0" xfId="0" applyFont="1" applyAlignment="1">
      <alignment horizontal="right"/>
    </xf>
    <xf numFmtId="164" fontId="37" fillId="0" borderId="0" xfId="0" applyNumberFormat="1" applyFont="1"/>
    <xf numFmtId="0" fontId="37" fillId="0" borderId="0" xfId="0" applyFont="1"/>
    <xf numFmtId="0" fontId="44" fillId="5" borderId="11" xfId="0" applyFont="1" applyFill="1" applyBorder="1" applyAlignment="1">
      <alignment horizontal="center" vertical="center"/>
    </xf>
    <xf numFmtId="0" fontId="45" fillId="4" borderId="11" xfId="0" applyFont="1" applyFill="1" applyBorder="1" applyAlignment="1">
      <alignment horizontal="center" vertical="center"/>
    </xf>
    <xf numFmtId="0" fontId="44" fillId="6" borderId="11" xfId="0" applyFont="1" applyFill="1" applyBorder="1" applyAlignment="1">
      <alignment horizontal="center" vertical="center"/>
    </xf>
    <xf numFmtId="164" fontId="0" fillId="0" borderId="11" xfId="0" applyNumberFormat="1" applyBorder="1" applyAlignment="1">
      <alignment horizontal="center" vertical="center"/>
    </xf>
    <xf numFmtId="4" fontId="0" fillId="0" borderId="11" xfId="0" applyNumberFormat="1" applyBorder="1" applyAlignment="1">
      <alignment horizontal="center" vertical="center"/>
    </xf>
    <xf numFmtId="0" fontId="44" fillId="5" borderId="17" xfId="0" applyFont="1" applyFill="1" applyBorder="1" applyAlignment="1">
      <alignment horizontal="center" vertical="center"/>
    </xf>
    <xf numFmtId="0" fontId="45" fillId="4" borderId="17" xfId="0" applyFont="1" applyFill="1" applyBorder="1" applyAlignment="1">
      <alignment horizontal="center" vertical="center"/>
    </xf>
    <xf numFmtId="0" fontId="44" fillId="6" borderId="17" xfId="0" applyFont="1" applyFill="1" applyBorder="1" applyAlignment="1">
      <alignment horizontal="center" vertical="center"/>
    </xf>
    <xf numFmtId="164" fontId="0" fillId="13" borderId="17" xfId="0" applyNumberFormat="1" applyFill="1" applyBorder="1" applyAlignment="1">
      <alignment horizontal="center" vertical="center"/>
    </xf>
    <xf numFmtId="0" fontId="50" fillId="6" borderId="12" xfId="0" applyFont="1" applyFill="1" applyBorder="1" applyAlignment="1">
      <alignment horizontal="center" vertical="center"/>
    </xf>
    <xf numFmtId="164" fontId="52" fillId="0" borderId="12" xfId="0" applyNumberFormat="1" applyFont="1" applyBorder="1" applyAlignment="1">
      <alignment horizontal="center" vertical="center"/>
    </xf>
    <xf numFmtId="0" fontId="51" fillId="0" borderId="17" xfId="0" applyFont="1" applyBorder="1" applyAlignment="1">
      <alignment horizontal="center" vertical="center"/>
    </xf>
    <xf numFmtId="164" fontId="51" fillId="0" borderId="12" xfId="0" applyNumberFormat="1" applyFont="1" applyBorder="1" applyAlignment="1">
      <alignment horizontal="center" vertical="center"/>
    </xf>
    <xf numFmtId="164" fontId="51" fillId="0" borderId="17" xfId="0" applyNumberFormat="1" applyFont="1" applyBorder="1" applyAlignment="1">
      <alignment horizontal="center" vertical="center"/>
    </xf>
    <xf numFmtId="164" fontId="51" fillId="0" borderId="11" xfId="0" applyNumberFormat="1" applyFont="1" applyBorder="1" applyAlignment="1">
      <alignment horizontal="center" vertical="center"/>
    </xf>
    <xf numFmtId="0" fontId="3" fillId="0" borderId="19" xfId="0" applyFont="1" applyBorder="1" applyAlignment="1">
      <alignment horizontal="left" vertical="center"/>
    </xf>
    <xf numFmtId="0" fontId="0" fillId="0" borderId="20" xfId="0" applyBorder="1"/>
    <xf numFmtId="0" fontId="0" fillId="0" borderId="19" xfId="0" applyBorder="1"/>
    <xf numFmtId="0" fontId="0" fillId="0" borderId="21" xfId="0" applyBorder="1"/>
    <xf numFmtId="0" fontId="0" fillId="0" borderId="22" xfId="0" applyBorder="1"/>
    <xf numFmtId="0" fontId="3" fillId="0" borderId="21" xfId="0" applyFont="1" applyBorder="1" applyAlignment="1">
      <alignment horizontal="left" vertical="center"/>
    </xf>
    <xf numFmtId="0" fontId="3" fillId="0" borderId="23" xfId="0" applyFont="1" applyBorder="1" applyAlignment="1">
      <alignment horizontal="left" vertical="center"/>
    </xf>
    <xf numFmtId="0" fontId="0" fillId="0" borderId="24" xfId="0" applyBorder="1"/>
    <xf numFmtId="0" fontId="3" fillId="0" borderId="25" xfId="0" applyFont="1" applyBorder="1" applyAlignment="1">
      <alignment horizontal="left" vertical="center"/>
    </xf>
    <xf numFmtId="0" fontId="0" fillId="0" borderId="26" xfId="0" applyBorder="1"/>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30" xfId="0" applyBorder="1"/>
    <xf numFmtId="0" fontId="0" fillId="0" borderId="31" xfId="0" applyBorder="1"/>
    <xf numFmtId="0" fontId="0" fillId="0" borderId="29" xfId="0" applyBorder="1"/>
    <xf numFmtId="0" fontId="0" fillId="0" borderId="27" xfId="0" applyBorder="1"/>
    <xf numFmtId="0" fontId="0" fillId="0" borderId="28" xfId="0" applyBorder="1"/>
    <xf numFmtId="0" fontId="3" fillId="0" borderId="30" xfId="0" applyFont="1" applyBorder="1" applyAlignment="1">
      <alignment horizontal="left" vertical="center"/>
    </xf>
    <xf numFmtId="164" fontId="0" fillId="0" borderId="17" xfId="0" applyNumberFormat="1" applyBorder="1" applyAlignment="1">
      <alignment horizontal="center" vertical="center"/>
    </xf>
    <xf numFmtId="164" fontId="0" fillId="14" borderId="11" xfId="0" applyNumberFormat="1" applyFill="1" applyBorder="1" applyAlignment="1">
      <alignment horizontal="center" vertical="center"/>
    </xf>
    <xf numFmtId="164" fontId="0" fillId="14" borderId="12" xfId="0" applyNumberFormat="1" applyFill="1" applyBorder="1" applyAlignment="1">
      <alignment horizontal="left" vertical="center"/>
    </xf>
    <xf numFmtId="164" fontId="0" fillId="14" borderId="11" xfId="0" applyNumberFormat="1" applyFill="1" applyBorder="1" applyAlignment="1">
      <alignment horizontal="left" vertical="center"/>
    </xf>
    <xf numFmtId="166" fontId="0" fillId="0" borderId="12" xfId="0" applyNumberFormat="1" applyBorder="1" applyAlignment="1">
      <alignment horizontal="center" vertical="center"/>
    </xf>
    <xf numFmtId="0" fontId="53" fillId="0" borderId="2" xfId="0" applyFont="1" applyBorder="1" applyAlignment="1">
      <alignment vertical="center"/>
    </xf>
    <xf numFmtId="4" fontId="18" fillId="7" borderId="2" xfId="0" applyNumberFormat="1" applyFont="1" applyFill="1" applyBorder="1" applyAlignment="1">
      <alignment vertical="center"/>
    </xf>
    <xf numFmtId="2" fontId="18" fillId="7" borderId="2" xfId="0" applyNumberFormat="1" applyFont="1" applyFill="1" applyBorder="1" applyAlignment="1">
      <alignment vertical="center"/>
    </xf>
    <xf numFmtId="165" fontId="18" fillId="0" borderId="3" xfId="0" applyNumberFormat="1" applyFont="1" applyBorder="1" applyAlignment="1">
      <alignment vertical="center"/>
    </xf>
    <xf numFmtId="4" fontId="14" fillId="5" borderId="2" xfId="0" applyNumberFormat="1" applyFont="1" applyFill="1" applyBorder="1" applyAlignment="1">
      <alignment vertical="center"/>
    </xf>
    <xf numFmtId="0" fontId="55" fillId="2" borderId="0" xfId="0" applyFont="1" applyFill="1"/>
    <xf numFmtId="0" fontId="56" fillId="2" borderId="0" xfId="0" applyFont="1" applyFill="1"/>
    <xf numFmtId="0" fontId="5" fillId="0" borderId="34" xfId="0" applyFont="1" applyBorder="1" applyAlignment="1">
      <alignment horizontal="left" vertical="center" wrapText="1"/>
    </xf>
    <xf numFmtId="0" fontId="41" fillId="10" borderId="14" xfId="0" applyFont="1" applyFill="1" applyBorder="1" applyAlignment="1">
      <alignment vertical="center"/>
    </xf>
    <xf numFmtId="0" fontId="34" fillId="10" borderId="14" xfId="0" applyFont="1" applyFill="1" applyBorder="1" applyAlignment="1">
      <alignment vertical="center"/>
    </xf>
    <xf numFmtId="2" fontId="34" fillId="0" borderId="0" xfId="0" applyNumberFormat="1" applyFont="1" applyAlignment="1">
      <alignment vertical="center"/>
    </xf>
    <xf numFmtId="0" fontId="34" fillId="0" borderId="0" xfId="0" applyFont="1" applyAlignment="1">
      <alignment vertical="center"/>
    </xf>
    <xf numFmtId="0" fontId="28" fillId="0" borderId="0" xfId="0" applyFont="1"/>
    <xf numFmtId="4" fontId="58" fillId="0" borderId="2" xfId="0" applyNumberFormat="1" applyFont="1" applyBorder="1" applyAlignment="1">
      <alignment horizontal="center" vertical="center"/>
    </xf>
    <xf numFmtId="0" fontId="8" fillId="0" borderId="0" xfId="0" applyFont="1"/>
    <xf numFmtId="0" fontId="61" fillId="2" borderId="0" xfId="0" applyFont="1" applyFill="1"/>
    <xf numFmtId="4" fontId="58" fillId="0" borderId="2" xfId="0" applyNumberFormat="1" applyFont="1" applyBorder="1" applyAlignment="1">
      <alignment vertical="center"/>
    </xf>
    <xf numFmtId="4" fontId="58" fillId="2" borderId="2" xfId="0" applyNumberFormat="1" applyFont="1" applyFill="1" applyBorder="1" applyAlignment="1">
      <alignment horizontal="center" vertical="center"/>
    </xf>
    <xf numFmtId="0" fontId="18" fillId="2" borderId="2" xfId="0" applyFont="1" applyFill="1" applyBorder="1" applyAlignment="1">
      <alignment vertical="center"/>
    </xf>
    <xf numFmtId="0" fontId="18" fillId="2" borderId="2" xfId="0" applyFont="1" applyFill="1" applyBorder="1" applyAlignment="1">
      <alignment horizontal="center" vertical="center"/>
    </xf>
    <xf numFmtId="0" fontId="22" fillId="2" borderId="2" xfId="0" applyFont="1" applyFill="1" applyBorder="1" applyAlignment="1">
      <alignment vertical="center"/>
    </xf>
    <xf numFmtId="0" fontId="6" fillId="0" borderId="0" xfId="0" applyFont="1" applyAlignment="1">
      <alignment horizontal="center" vertical="top" wrapText="1"/>
    </xf>
    <xf numFmtId="0" fontId="59" fillId="0" borderId="0" xfId="0" applyFont="1" applyAlignment="1">
      <alignment horizontal="center" vertical="top" wrapText="1"/>
    </xf>
    <xf numFmtId="4" fontId="14" fillId="0" borderId="0" xfId="0" applyNumberFormat="1" applyFont="1" applyAlignment="1">
      <alignment vertical="center"/>
    </xf>
    <xf numFmtId="2" fontId="14" fillId="0" borderId="0" xfId="0" applyNumberFormat="1" applyFont="1" applyAlignment="1">
      <alignment vertical="center"/>
    </xf>
    <xf numFmtId="0" fontId="8" fillId="2" borderId="0" xfId="0" applyFont="1" applyFill="1"/>
    <xf numFmtId="0" fontId="64" fillId="3" borderId="0" xfId="0" applyFont="1" applyFill="1"/>
    <xf numFmtId="0" fontId="65" fillId="3" borderId="0" xfId="0" applyFont="1" applyFill="1"/>
    <xf numFmtId="4" fontId="18" fillId="2" borderId="2" xfId="0" applyNumberFormat="1" applyFont="1" applyFill="1" applyBorder="1" applyAlignment="1">
      <alignment vertical="center"/>
    </xf>
    <xf numFmtId="0" fontId="18" fillId="2" borderId="13" xfId="0" applyFont="1" applyFill="1" applyBorder="1" applyAlignment="1">
      <alignment vertical="center"/>
    </xf>
    <xf numFmtId="0" fontId="23" fillId="4" borderId="0" xfId="0" applyFont="1" applyFill="1"/>
    <xf numFmtId="0" fontId="3" fillId="4" borderId="0" xfId="0" applyFont="1" applyFill="1"/>
    <xf numFmtId="0" fontId="67" fillId="0" borderId="0" xfId="0" applyFont="1"/>
    <xf numFmtId="0" fontId="68" fillId="0" borderId="1" xfId="1" applyFont="1"/>
    <xf numFmtId="0" fontId="3" fillId="0" borderId="29" xfId="0" applyFont="1" applyBorder="1"/>
    <xf numFmtId="0" fontId="69" fillId="15" borderId="0" xfId="0" applyFont="1" applyFill="1"/>
    <xf numFmtId="0" fontId="3" fillId="0" borderId="37" xfId="0" applyFont="1" applyBorder="1"/>
    <xf numFmtId="0" fontId="28" fillId="0" borderId="38" xfId="0" applyFont="1" applyBorder="1"/>
    <xf numFmtId="0" fontId="28" fillId="16" borderId="0" xfId="0" applyFont="1" applyFill="1"/>
    <xf numFmtId="0" fontId="3" fillId="16" borderId="0" xfId="0" applyFont="1" applyFill="1"/>
    <xf numFmtId="0" fontId="69" fillId="8" borderId="0" xfId="0" applyFont="1" applyFill="1"/>
    <xf numFmtId="0" fontId="3" fillId="0" borderId="29" xfId="0" applyFont="1" applyBorder="1" applyAlignment="1">
      <alignment horizontal="right" vertical="center"/>
    </xf>
    <xf numFmtId="0" fontId="19" fillId="0" borderId="12" xfId="0" applyFont="1" applyBorder="1" applyAlignment="1">
      <alignment horizontal="left" vertical="center"/>
    </xf>
    <xf numFmtId="0" fontId="71" fillId="0" borderId="37" xfId="0" applyFont="1" applyBorder="1"/>
    <xf numFmtId="0" fontId="55" fillId="0" borderId="0" xfId="0" applyFont="1"/>
    <xf numFmtId="0" fontId="0" fillId="3" borderId="12" xfId="0" applyFill="1" applyBorder="1" applyAlignment="1">
      <alignment horizontal="left" vertical="center"/>
    </xf>
    <xf numFmtId="0" fontId="52" fillId="3" borderId="12" xfId="0" applyFont="1" applyFill="1" applyBorder="1" applyAlignment="1">
      <alignment horizontal="left" vertical="center"/>
    </xf>
    <xf numFmtId="164" fontId="52" fillId="3" borderId="12" xfId="0" applyNumberFormat="1" applyFon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7" xfId="0" applyNumberFormat="1" applyFill="1" applyBorder="1" applyAlignment="1">
      <alignment horizontal="center" vertical="center"/>
    </xf>
    <xf numFmtId="0" fontId="51" fillId="3" borderId="12" xfId="0" applyFont="1" applyFill="1" applyBorder="1" applyAlignment="1">
      <alignment horizontal="left" vertical="center"/>
    </xf>
    <xf numFmtId="164" fontId="51" fillId="3" borderId="12" xfId="0" applyNumberFormat="1" applyFont="1" applyFill="1" applyBorder="1" applyAlignment="1">
      <alignment horizontal="center" vertical="center"/>
    </xf>
    <xf numFmtId="164" fontId="51" fillId="3" borderId="17" xfId="0" applyNumberFormat="1" applyFont="1" applyFill="1" applyBorder="1" applyAlignment="1">
      <alignment horizontal="center" vertical="center"/>
    </xf>
    <xf numFmtId="164" fontId="0" fillId="3" borderId="11" xfId="0" applyNumberFormat="1" applyFill="1" applyBorder="1" applyAlignment="1">
      <alignment horizontal="center" vertical="center"/>
    </xf>
    <xf numFmtId="164" fontId="51" fillId="3" borderId="11" xfId="0" applyNumberFormat="1" applyFont="1" applyFill="1" applyBorder="1" applyAlignment="1">
      <alignment horizontal="center" vertical="center"/>
    </xf>
    <xf numFmtId="166" fontId="0" fillId="3" borderId="12" xfId="0" applyNumberFormat="1" applyFill="1" applyBorder="1" applyAlignment="1">
      <alignment horizontal="center" vertical="center"/>
    </xf>
    <xf numFmtId="0" fontId="51" fillId="3" borderId="17" xfId="0" applyFont="1" applyFill="1" applyBorder="1" applyAlignment="1">
      <alignment horizontal="center" vertical="center"/>
    </xf>
    <xf numFmtId="0" fontId="0" fillId="3" borderId="0" xfId="0" applyFill="1"/>
    <xf numFmtId="0" fontId="74" fillId="0" borderId="0" xfId="0" applyFont="1"/>
    <xf numFmtId="0" fontId="23" fillId="17" borderId="0" xfId="0" applyFont="1" applyFill="1"/>
    <xf numFmtId="165" fontId="18" fillId="0" borderId="39" xfId="0" applyNumberFormat="1" applyFont="1" applyBorder="1" applyAlignment="1">
      <alignment vertical="center"/>
    </xf>
    <xf numFmtId="0" fontId="3" fillId="18" borderId="0" xfId="0" applyFont="1" applyFill="1"/>
    <xf numFmtId="166" fontId="0" fillId="0" borderId="17" xfId="0" applyNumberFormat="1" applyBorder="1" applyAlignment="1">
      <alignment horizontal="center" vertical="center"/>
    </xf>
    <xf numFmtId="166" fontId="0" fillId="3" borderId="17" xfId="0" applyNumberFormat="1" applyFill="1" applyBorder="1" applyAlignment="1">
      <alignment horizontal="center" vertical="center"/>
    </xf>
    <xf numFmtId="1" fontId="18" fillId="2" borderId="2" xfId="0" applyNumberFormat="1" applyFont="1" applyFill="1" applyBorder="1" applyAlignment="1">
      <alignment horizontal="center" vertical="center"/>
    </xf>
    <xf numFmtId="0" fontId="51" fillId="3" borderId="2" xfId="0" applyFont="1" applyFill="1" applyBorder="1"/>
    <xf numFmtId="0" fontId="73" fillId="3" borderId="2" xfId="0" applyFont="1" applyFill="1" applyBorder="1" applyAlignment="1">
      <alignment horizontal="left" vertical="center"/>
    </xf>
    <xf numFmtId="0" fontId="73" fillId="19" borderId="2" xfId="0" applyFont="1" applyFill="1" applyBorder="1" applyAlignment="1">
      <alignment horizontal="left" vertical="center"/>
    </xf>
    <xf numFmtId="0" fontId="76" fillId="3" borderId="2" xfId="0" applyFont="1" applyFill="1" applyBorder="1"/>
    <xf numFmtId="0" fontId="76" fillId="19" borderId="2" xfId="0" applyFont="1" applyFill="1" applyBorder="1"/>
    <xf numFmtId="0" fontId="78" fillId="0" borderId="41" xfId="0" applyFont="1" applyBorder="1"/>
    <xf numFmtId="0" fontId="78" fillId="0" borderId="41" xfId="0" applyFont="1" applyBorder="1" applyAlignment="1">
      <alignment horizontal="left" vertical="center"/>
    </xf>
    <xf numFmtId="0" fontId="77" fillId="0" borderId="0" xfId="0" applyFont="1"/>
    <xf numFmtId="0" fontId="78" fillId="0" borderId="42" xfId="0" applyFont="1" applyBorder="1" applyAlignment="1">
      <alignment horizontal="left" vertical="center"/>
    </xf>
    <xf numFmtId="0" fontId="19" fillId="0" borderId="41" xfId="0" applyFont="1" applyBorder="1" applyAlignment="1">
      <alignment horizontal="center" vertical="center"/>
    </xf>
    <xf numFmtId="0" fontId="20" fillId="0" borderId="0" xfId="2"/>
    <xf numFmtId="4" fontId="51" fillId="3" borderId="2" xfId="0" applyNumberFormat="1" applyFont="1" applyFill="1" applyBorder="1" applyAlignment="1">
      <alignment horizontal="center" vertical="center"/>
    </xf>
    <xf numFmtId="4" fontId="51" fillId="19" borderId="2" xfId="0" applyNumberFormat="1" applyFont="1" applyFill="1" applyBorder="1" applyAlignment="1">
      <alignment horizontal="center" vertical="center"/>
    </xf>
    <xf numFmtId="0" fontId="76" fillId="0" borderId="36" xfId="0" applyFont="1" applyBorder="1" applyAlignment="1">
      <alignment horizontal="center" vertical="center" wrapText="1"/>
    </xf>
    <xf numFmtId="0" fontId="18" fillId="7" borderId="2" xfId="0" applyFont="1" applyFill="1" applyBorder="1" applyAlignment="1">
      <alignment vertical="center"/>
    </xf>
    <xf numFmtId="168" fontId="18" fillId="7" borderId="2" xfId="0" applyNumberFormat="1" applyFont="1" applyFill="1" applyBorder="1" applyAlignment="1">
      <alignment vertical="center"/>
    </xf>
    <xf numFmtId="0" fontId="81" fillId="3" borderId="2" xfId="0" applyFont="1" applyFill="1" applyBorder="1"/>
    <xf numFmtId="0" fontId="81" fillId="19" borderId="2" xfId="0" applyFont="1" applyFill="1" applyBorder="1" applyAlignment="1">
      <alignment horizontal="left" vertical="center"/>
    </xf>
    <xf numFmtId="0" fontId="81" fillId="3" borderId="2" xfId="0" applyFont="1" applyFill="1" applyBorder="1" applyAlignment="1">
      <alignment horizontal="left" vertical="center"/>
    </xf>
    <xf numFmtId="0" fontId="84" fillId="0" borderId="0" xfId="0" applyFont="1" applyAlignment="1">
      <alignment horizontal="right" vertical="center"/>
    </xf>
    <xf numFmtId="0" fontId="85" fillId="0" borderId="0" xfId="0" applyFont="1" applyAlignment="1">
      <alignment horizontal="center" vertical="center"/>
    </xf>
    <xf numFmtId="4" fontId="51" fillId="7" borderId="2" xfId="0" applyNumberFormat="1" applyFont="1" applyFill="1" applyBorder="1" applyAlignment="1">
      <alignment horizontal="center" vertical="center"/>
    </xf>
    <xf numFmtId="4" fontId="79" fillId="7" borderId="2" xfId="0" applyNumberFormat="1" applyFont="1" applyFill="1" applyBorder="1" applyAlignment="1">
      <alignment horizontal="center" vertical="center"/>
    </xf>
    <xf numFmtId="0" fontId="82" fillId="0" borderId="36" xfId="0" applyFont="1" applyBorder="1" applyAlignment="1">
      <alignment horizontal="center" vertical="center" wrapText="1"/>
    </xf>
    <xf numFmtId="4" fontId="0" fillId="0" borderId="0" xfId="0" applyNumberFormat="1" applyAlignment="1">
      <alignment horizontal="center" vertical="center"/>
    </xf>
    <xf numFmtId="0" fontId="0" fillId="0" borderId="44" xfId="0" applyBorder="1"/>
    <xf numFmtId="0" fontId="87" fillId="0" borderId="27" xfId="0" applyFont="1" applyBorder="1"/>
    <xf numFmtId="4" fontId="0" fillId="0" borderId="27" xfId="0" applyNumberFormat="1" applyBorder="1" applyAlignment="1">
      <alignment horizontal="center" vertical="center"/>
    </xf>
    <xf numFmtId="0" fontId="0" fillId="0" borderId="45" xfId="0" applyBorder="1"/>
    <xf numFmtId="0" fontId="0" fillId="0" borderId="37" xfId="0" applyBorder="1"/>
    <xf numFmtId="0" fontId="51" fillId="0" borderId="0" xfId="0" applyFont="1" applyAlignment="1">
      <alignment horizontal="center" vertical="center" wrapText="1"/>
    </xf>
    <xf numFmtId="0" fontId="81" fillId="0" borderId="0" xfId="0" applyFont="1" applyAlignment="1">
      <alignment horizontal="center" vertical="center" wrapText="1"/>
    </xf>
    <xf numFmtId="0" fontId="0" fillId="0" borderId="40" xfId="0" applyBorder="1"/>
    <xf numFmtId="0" fontId="65" fillId="0" borderId="0" xfId="0" applyFont="1"/>
    <xf numFmtId="0" fontId="0" fillId="0" borderId="38" xfId="0" applyBorder="1"/>
    <xf numFmtId="0" fontId="77" fillId="0" borderId="0" xfId="0" applyFont="1" applyAlignment="1">
      <alignment vertical="center"/>
    </xf>
    <xf numFmtId="0" fontId="0" fillId="7" borderId="41" xfId="0" applyFill="1" applyBorder="1" applyAlignment="1">
      <alignment horizontal="center" vertical="center"/>
    </xf>
    <xf numFmtId="0" fontId="0" fillId="2" borderId="41" xfId="0" applyFill="1" applyBorder="1" applyAlignment="1">
      <alignment horizontal="center" vertical="center"/>
    </xf>
    <xf numFmtId="3" fontId="0" fillId="2" borderId="41" xfId="0" applyNumberFormat="1" applyFill="1" applyBorder="1" applyAlignment="1">
      <alignment horizontal="center" vertical="center"/>
    </xf>
    <xf numFmtId="0" fontId="77" fillId="0" borderId="42" xfId="0" applyFont="1" applyBorder="1" applyAlignment="1">
      <alignment horizontal="left" vertical="center"/>
    </xf>
    <xf numFmtId="0" fontId="89" fillId="0" borderId="0" xfId="0" applyFont="1"/>
    <xf numFmtId="0" fontId="90" fillId="0" borderId="0" xfId="0" applyFont="1" applyAlignment="1">
      <alignment vertical="center"/>
    </xf>
    <xf numFmtId="0" fontId="77" fillId="0" borderId="40" xfId="0" applyFont="1" applyBorder="1" applyAlignment="1">
      <alignment vertical="center"/>
    </xf>
    <xf numFmtId="0" fontId="77" fillId="0" borderId="29" xfId="0" applyFont="1" applyBorder="1" applyAlignment="1">
      <alignment vertical="center"/>
    </xf>
    <xf numFmtId="0" fontId="77" fillId="0" borderId="46" xfId="0" applyFont="1" applyBorder="1" applyAlignment="1">
      <alignment vertical="center"/>
    </xf>
    <xf numFmtId="0" fontId="85" fillId="0" borderId="0" xfId="0" applyFont="1" applyAlignme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2" fontId="0" fillId="0" borderId="0" xfId="0" applyNumberFormat="1"/>
    <xf numFmtId="0" fontId="11" fillId="0" borderId="1" xfId="1" applyFont="1" applyFill="1"/>
    <xf numFmtId="164" fontId="51" fillId="14" borderId="11" xfId="0" applyNumberFormat="1" applyFont="1" applyFill="1" applyBorder="1" applyAlignment="1">
      <alignment horizontal="center" vertical="center"/>
    </xf>
    <xf numFmtId="164" fontId="51" fillId="14" borderId="12" xfId="0" applyNumberFormat="1" applyFont="1" applyFill="1" applyBorder="1" applyAlignment="1">
      <alignment horizontal="center" vertical="center"/>
    </xf>
    <xf numFmtId="164" fontId="0" fillId="14" borderId="12" xfId="0" applyNumberFormat="1" applyFill="1" applyBorder="1" applyAlignment="1">
      <alignment horizontal="center" vertical="center"/>
    </xf>
    <xf numFmtId="166" fontId="0" fillId="14" borderId="12" xfId="0" applyNumberFormat="1" applyFill="1" applyBorder="1" applyAlignment="1">
      <alignment horizontal="center" vertical="center"/>
    </xf>
    <xf numFmtId="4" fontId="0" fillId="14" borderId="11" xfId="0" applyNumberFormat="1" applyFill="1" applyBorder="1" applyAlignment="1">
      <alignment horizontal="center" vertical="center"/>
    </xf>
    <xf numFmtId="164" fontId="34" fillId="14" borderId="14" xfId="0" applyNumberFormat="1" applyFont="1" applyFill="1" applyBorder="1" applyAlignment="1">
      <alignment vertical="center"/>
    </xf>
    <xf numFmtId="0" fontId="43" fillId="14" borderId="14" xfId="0" applyFont="1" applyFill="1" applyBorder="1" applyAlignment="1">
      <alignment horizontal="left"/>
    </xf>
    <xf numFmtId="164" fontId="41" fillId="14" borderId="16" xfId="0" applyNumberFormat="1" applyFont="1" applyFill="1" applyBorder="1" applyAlignment="1">
      <alignment horizontal="center"/>
    </xf>
    <xf numFmtId="0" fontId="28" fillId="2" borderId="0" xfId="0" applyFont="1" applyFill="1"/>
    <xf numFmtId="0" fontId="67" fillId="2" borderId="0" xfId="0" applyFont="1" applyFill="1"/>
    <xf numFmtId="0" fontId="77" fillId="0" borderId="0" xfId="2" applyFont="1" applyBorder="1" applyAlignment="1">
      <alignment vertical="center"/>
    </xf>
    <xf numFmtId="0" fontId="77" fillId="0" borderId="0" xfId="2" applyFont="1"/>
    <xf numFmtId="0" fontId="88" fillId="14" borderId="0" xfId="0" applyFont="1" applyFill="1"/>
    <xf numFmtId="0" fontId="0" fillId="14" borderId="0" xfId="0" applyFill="1"/>
    <xf numFmtId="15" fontId="3" fillId="0" borderId="0" xfId="0" applyNumberFormat="1" applyFont="1"/>
    <xf numFmtId="0" fontId="6" fillId="0" borderId="43" xfId="0" applyFont="1" applyBorder="1" applyAlignment="1">
      <alignment horizontal="center" vertical="center" wrapText="1"/>
    </xf>
    <xf numFmtId="0" fontId="18" fillId="20" borderId="2" xfId="0" applyFont="1" applyFill="1" applyBorder="1" applyAlignment="1">
      <alignment horizontal="center" vertical="center"/>
    </xf>
    <xf numFmtId="0" fontId="92" fillId="20" borderId="2" xfId="0" applyFont="1" applyFill="1" applyBorder="1" applyAlignment="1">
      <alignment vertical="center"/>
    </xf>
    <xf numFmtId="0" fontId="18" fillId="20" borderId="2" xfId="0" applyFont="1" applyFill="1" applyBorder="1" applyAlignment="1">
      <alignment vertical="center"/>
    </xf>
    <xf numFmtId="0" fontId="92" fillId="9" borderId="2" xfId="0" applyFont="1" applyFill="1" applyBorder="1" applyAlignment="1">
      <alignment vertical="center"/>
    </xf>
    <xf numFmtId="0" fontId="18" fillId="9" borderId="2" xfId="0" applyFont="1" applyFill="1" applyBorder="1" applyAlignment="1">
      <alignment vertical="center"/>
    </xf>
    <xf numFmtId="0" fontId="92" fillId="20" borderId="2" xfId="0" applyFont="1" applyFill="1" applyBorder="1"/>
    <xf numFmtId="0" fontId="92" fillId="9" borderId="2" xfId="0" applyFont="1" applyFill="1" applyBorder="1"/>
    <xf numFmtId="0" fontId="93" fillId="0" borderId="0" xfId="0" applyFont="1" applyAlignment="1">
      <alignment horizontal="right" vertical="top"/>
    </xf>
    <xf numFmtId="4" fontId="0" fillId="7" borderId="0" xfId="0" applyNumberFormat="1" applyFill="1" applyAlignment="1">
      <alignment horizontal="center" vertical="center"/>
    </xf>
    <xf numFmtId="4" fontId="0" fillId="5" borderId="0" xfId="0" applyNumberFormat="1" applyFill="1"/>
    <xf numFmtId="4" fontId="0" fillId="0" borderId="0" xfId="0" applyNumberFormat="1"/>
    <xf numFmtId="0" fontId="85" fillId="0" borderId="44" xfId="0" applyFont="1" applyBorder="1" applyAlignment="1">
      <alignment horizontal="center" vertical="center"/>
    </xf>
    <xf numFmtId="0" fontId="85" fillId="0" borderId="37" xfId="0" applyFont="1" applyBorder="1" applyAlignment="1">
      <alignment horizontal="center" vertical="center"/>
    </xf>
    <xf numFmtId="0" fontId="76" fillId="0" borderId="47" xfId="0" applyFont="1" applyBorder="1" applyAlignment="1">
      <alignment horizontal="center" vertical="center" wrapText="1"/>
    </xf>
    <xf numFmtId="0" fontId="84" fillId="0" borderId="37" xfId="0" applyFont="1" applyBorder="1" applyAlignment="1">
      <alignment horizontal="right" vertical="center"/>
    </xf>
    <xf numFmtId="4" fontId="0" fillId="0" borderId="40" xfId="0" applyNumberFormat="1" applyBorder="1" applyAlignment="1">
      <alignment horizontal="center" vertical="center"/>
    </xf>
    <xf numFmtId="0" fontId="82" fillId="0" borderId="47" xfId="0" applyFont="1" applyBorder="1" applyAlignment="1">
      <alignment horizontal="center" vertical="center" wrapText="1"/>
    </xf>
    <xf numFmtId="4" fontId="83" fillId="0" borderId="29" xfId="0" applyNumberFormat="1" applyFont="1" applyBorder="1" applyAlignment="1">
      <alignment horizontal="center" vertical="center"/>
    </xf>
    <xf numFmtId="0" fontId="0" fillId="0" borderId="29" xfId="0" applyBorder="1" applyAlignment="1">
      <alignment horizontal="center" vertical="center"/>
    </xf>
    <xf numFmtId="4" fontId="86" fillId="0" borderId="29" xfId="0" applyNumberFormat="1" applyFont="1" applyBorder="1" applyAlignment="1">
      <alignment horizontal="center" vertical="center"/>
    </xf>
    <xf numFmtId="0" fontId="83" fillId="0" borderId="46" xfId="0" applyFont="1" applyBorder="1" applyAlignment="1">
      <alignment horizontal="center" vertical="center"/>
    </xf>
    <xf numFmtId="0" fontId="80" fillId="0" borderId="27" xfId="0" applyFont="1" applyBorder="1" applyAlignment="1">
      <alignment vertical="center"/>
    </xf>
    <xf numFmtId="0" fontId="80" fillId="0" borderId="45" xfId="0" applyFont="1" applyBorder="1"/>
    <xf numFmtId="4" fontId="0" fillId="2" borderId="0" xfId="0" applyNumberFormat="1" applyFill="1" applyAlignment="1">
      <alignment horizontal="center" vertical="center"/>
    </xf>
    <xf numFmtId="0" fontId="15" fillId="0" borderId="0" xfId="0" applyFont="1"/>
    <xf numFmtId="4" fontId="86" fillId="0" borderId="29" xfId="0" applyNumberFormat="1" applyFont="1" applyBorder="1"/>
    <xf numFmtId="4" fontId="0" fillId="0" borderId="46" xfId="0" applyNumberFormat="1" applyBorder="1" applyAlignment="1">
      <alignment horizontal="center" vertical="center"/>
    </xf>
    <xf numFmtId="0" fontId="56" fillId="0" borderId="37" xfId="0" applyFont="1" applyBorder="1"/>
    <xf numFmtId="3" fontId="2" fillId="7" borderId="2" xfId="0" applyNumberFormat="1" applyFont="1" applyFill="1" applyBorder="1" applyAlignment="1">
      <alignment horizontal="center" vertical="center"/>
    </xf>
    <xf numFmtId="3" fontId="2" fillId="7" borderId="5" xfId="0" applyNumberFormat="1" applyFont="1" applyFill="1" applyBorder="1" applyAlignment="1">
      <alignment horizontal="center" vertical="center"/>
    </xf>
    <xf numFmtId="3" fontId="2" fillId="7" borderId="0" xfId="0" applyNumberFormat="1" applyFont="1" applyFill="1" applyAlignment="1">
      <alignment horizontal="center" vertical="center"/>
    </xf>
    <xf numFmtId="0" fontId="3" fillId="7" borderId="2" xfId="0" applyFont="1" applyFill="1" applyBorder="1" applyAlignment="1">
      <alignment vertical="center"/>
    </xf>
    <xf numFmtId="3" fontId="16" fillId="7" borderId="3" xfId="0" applyNumberFormat="1" applyFont="1" applyFill="1" applyBorder="1" applyAlignment="1">
      <alignment horizontal="left" vertical="center"/>
    </xf>
    <xf numFmtId="3" fontId="16" fillId="7" borderId="8" xfId="0" applyNumberFormat="1" applyFont="1" applyFill="1" applyBorder="1" applyAlignment="1">
      <alignment horizontal="left" vertical="center"/>
    </xf>
    <xf numFmtId="3" fontId="16" fillId="7" borderId="4" xfId="0" applyNumberFormat="1" applyFont="1" applyFill="1" applyBorder="1" applyAlignment="1">
      <alignment horizontal="left" vertical="center"/>
    </xf>
    <xf numFmtId="0" fontId="6" fillId="10" borderId="50" xfId="0" applyFont="1" applyFill="1" applyBorder="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99" fillId="0" borderId="0" xfId="0" applyFont="1" applyAlignment="1">
      <alignment vertical="center"/>
    </xf>
    <xf numFmtId="0" fontId="2" fillId="7" borderId="51" xfId="0" applyFont="1" applyFill="1" applyBorder="1" applyAlignment="1">
      <alignment vertical="center"/>
    </xf>
    <xf numFmtId="0" fontId="2" fillId="7" borderId="8" xfId="0" applyFont="1" applyFill="1" applyBorder="1" applyAlignment="1">
      <alignment vertical="center"/>
    </xf>
    <xf numFmtId="0" fontId="2" fillId="7" borderId="7" xfId="0" applyFont="1" applyFill="1" applyBorder="1" applyAlignment="1">
      <alignment vertical="center"/>
    </xf>
    <xf numFmtId="2" fontId="2" fillId="7" borderId="51" xfId="0" applyNumberFormat="1" applyFont="1" applyFill="1" applyBorder="1" applyAlignment="1">
      <alignment vertical="center"/>
    </xf>
    <xf numFmtId="2" fontId="2" fillId="7" borderId="8" xfId="0" applyNumberFormat="1" applyFont="1" applyFill="1" applyBorder="1" applyAlignment="1">
      <alignment vertical="center"/>
    </xf>
    <xf numFmtId="2" fontId="2" fillId="7" borderId="7" xfId="0" applyNumberFormat="1" applyFont="1" applyFill="1" applyBorder="1" applyAlignment="1">
      <alignment vertical="center"/>
    </xf>
    <xf numFmtId="0" fontId="2" fillId="22" borderId="51" xfId="0" applyFont="1" applyFill="1" applyBorder="1" applyAlignment="1">
      <alignment vertical="center"/>
    </xf>
    <xf numFmtId="0" fontId="2" fillId="22" borderId="8" xfId="0" applyFont="1" applyFill="1" applyBorder="1" applyAlignment="1">
      <alignment vertical="center"/>
    </xf>
    <xf numFmtId="0" fontId="2" fillId="22" borderId="7" xfId="0" applyFont="1" applyFill="1" applyBorder="1" applyAlignment="1">
      <alignment vertical="center"/>
    </xf>
    <xf numFmtId="0" fontId="6" fillId="0" borderId="2"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18" fillId="22" borderId="2" xfId="0" applyFont="1" applyFill="1" applyBorder="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2" fillId="7" borderId="0" xfId="0" applyFont="1" applyFill="1" applyAlignment="1">
      <alignment vertical="center"/>
    </xf>
    <xf numFmtId="0" fontId="2" fillId="22" borderId="0" xfId="0" applyFont="1" applyFill="1" applyAlignment="1">
      <alignment vertical="center"/>
    </xf>
    <xf numFmtId="0" fontId="97" fillId="2" borderId="5" xfId="0" applyFont="1" applyFill="1" applyBorder="1" applyAlignment="1">
      <alignment vertical="center"/>
    </xf>
    <xf numFmtId="4" fontId="18" fillId="0" borderId="0" xfId="0" applyNumberFormat="1" applyFont="1" applyAlignment="1">
      <alignment vertical="center"/>
    </xf>
    <xf numFmtId="0" fontId="98" fillId="2" borderId="5" xfId="0" applyFont="1" applyFill="1" applyBorder="1" applyAlignment="1">
      <alignment vertical="center"/>
    </xf>
    <xf numFmtId="4" fontId="14" fillId="2" borderId="2" xfId="0" applyNumberFormat="1" applyFont="1" applyFill="1" applyBorder="1" applyAlignment="1">
      <alignment vertical="center"/>
    </xf>
    <xf numFmtId="0" fontId="18" fillId="0" borderId="0" xfId="0" applyFont="1" applyAlignment="1">
      <alignment vertical="center"/>
    </xf>
    <xf numFmtId="0" fontId="23" fillId="24" borderId="0" xfId="0" applyFont="1" applyFill="1" applyAlignment="1">
      <alignment horizontal="left" vertical="center"/>
    </xf>
    <xf numFmtId="0" fontId="14" fillId="0" borderId="2" xfId="0" applyFont="1" applyBorder="1" applyAlignment="1">
      <alignment horizontal="left" vertical="center"/>
    </xf>
    <xf numFmtId="0" fontId="18" fillId="0" borderId="4" xfId="0" applyFont="1" applyBorder="1" applyAlignment="1">
      <alignment vertical="center"/>
    </xf>
    <xf numFmtId="4" fontId="18" fillId="22" borderId="2" xfId="0" applyNumberFormat="1" applyFont="1" applyFill="1" applyBorder="1" applyAlignment="1">
      <alignment vertical="center"/>
    </xf>
    <xf numFmtId="4" fontId="14" fillId="0" borderId="39" xfId="0" applyNumberFormat="1" applyFont="1" applyBorder="1" applyAlignment="1">
      <alignment vertical="center"/>
    </xf>
    <xf numFmtId="0" fontId="18" fillId="2" borderId="4" xfId="0" applyFont="1" applyFill="1" applyBorder="1" applyAlignment="1">
      <alignment vertical="center"/>
    </xf>
    <xf numFmtId="165" fontId="18" fillId="0" borderId="53" xfId="0" applyNumberFormat="1" applyFont="1" applyBorder="1" applyAlignment="1">
      <alignment vertical="center"/>
    </xf>
    <xf numFmtId="0" fontId="53" fillId="0" borderId="6" xfId="0" applyFont="1" applyBorder="1" applyAlignment="1">
      <alignment vertical="center"/>
    </xf>
    <xf numFmtId="0" fontId="53" fillId="0" borderId="4" xfId="0" applyFont="1" applyBorder="1" applyAlignment="1">
      <alignment vertical="center"/>
    </xf>
    <xf numFmtId="2" fontId="18" fillId="0" borderId="0" xfId="0" applyNumberFormat="1" applyFont="1" applyAlignment="1">
      <alignment vertical="center"/>
    </xf>
    <xf numFmtId="0" fontId="53" fillId="0" borderId="0" xfId="0" applyFont="1" applyAlignment="1">
      <alignment vertical="center"/>
    </xf>
    <xf numFmtId="165" fontId="18" fillId="0" borderId="0" xfId="0" applyNumberFormat="1" applyFont="1" applyAlignment="1">
      <alignment vertical="center"/>
    </xf>
    <xf numFmtId="4" fontId="18" fillId="0" borderId="53" xfId="0" applyNumberFormat="1" applyFont="1" applyBorder="1" applyAlignment="1">
      <alignment vertical="center"/>
    </xf>
    <xf numFmtId="167" fontId="14" fillId="2" borderId="2" xfId="0" applyNumberFormat="1" applyFont="1" applyFill="1" applyBorder="1" applyAlignment="1">
      <alignment vertical="center"/>
    </xf>
    <xf numFmtId="0" fontId="100" fillId="0" borderId="1" xfId="1" applyFont="1"/>
    <xf numFmtId="0" fontId="3" fillId="0" borderId="0" xfId="0" applyFont="1" applyAlignment="1">
      <alignment horizontal="right"/>
    </xf>
    <xf numFmtId="0" fontId="101" fillId="0" borderId="0" xfId="0" applyFont="1"/>
    <xf numFmtId="0" fontId="102" fillId="0" borderId="0" xfId="0" applyFont="1"/>
    <xf numFmtId="0" fontId="104" fillId="0" borderId="0" xfId="0" applyFont="1" applyAlignment="1">
      <alignment horizontal="left" indent="8"/>
    </xf>
    <xf numFmtId="0" fontId="3" fillId="8" borderId="0" xfId="0" applyFont="1" applyFill="1"/>
    <xf numFmtId="0" fontId="105" fillId="0" borderId="35" xfId="4" applyFont="1" applyAlignment="1">
      <alignment vertical="center"/>
    </xf>
    <xf numFmtId="0" fontId="105" fillId="8" borderId="35" xfId="4" applyFont="1" applyFill="1" applyAlignment="1">
      <alignment vertical="center"/>
    </xf>
    <xf numFmtId="0" fontId="105" fillId="8" borderId="35" xfId="4" applyFont="1" applyFill="1"/>
    <xf numFmtId="0" fontId="3" fillId="0" borderId="0" xfId="0" pivotButton="1"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xf>
    <xf numFmtId="2" fontId="3" fillId="0" borderId="0" xfId="0" applyNumberFormat="1" applyFont="1"/>
    <xf numFmtId="0" fontId="3" fillId="0" borderId="0" xfId="0" applyFont="1" applyAlignment="1">
      <alignment horizontal="left" indent="1"/>
    </xf>
    <xf numFmtId="4" fontId="3" fillId="0" borderId="0" xfId="0" applyNumberFormat="1" applyFont="1" applyAlignment="1">
      <alignment horizontal="left" vertical="center"/>
    </xf>
    <xf numFmtId="0" fontId="3" fillId="0" borderId="0" xfId="0" applyFont="1" applyAlignment="1">
      <alignment horizontal="left" indent="2"/>
    </xf>
    <xf numFmtId="0" fontId="3" fillId="0" borderId="0" xfId="0" applyFont="1" applyAlignment="1">
      <alignment horizontal="left" indent="3"/>
    </xf>
    <xf numFmtId="0" fontId="62" fillId="0" borderId="0" xfId="0" applyFont="1"/>
    <xf numFmtId="0" fontId="18" fillId="0" borderId="0" xfId="0" applyFont="1" applyAlignment="1">
      <alignment horizontal="center" vertical="center"/>
    </xf>
    <xf numFmtId="0" fontId="22" fillId="0" borderId="0" xfId="0" applyFont="1" applyAlignment="1">
      <alignment vertical="center"/>
    </xf>
    <xf numFmtId="4" fontId="58" fillId="0" borderId="0" xfId="0" applyNumberFormat="1" applyFont="1" applyAlignment="1">
      <alignment horizontal="center" vertical="center"/>
    </xf>
    <xf numFmtId="2" fontId="58" fillId="0" borderId="0" xfId="0" applyNumberFormat="1" applyFont="1" applyAlignment="1">
      <alignment horizontal="center" vertical="center"/>
    </xf>
    <xf numFmtId="0" fontId="6" fillId="0" borderId="49" xfId="0" applyFont="1" applyBorder="1" applyAlignment="1">
      <alignment horizontal="center" vertical="top" wrapText="1"/>
    </xf>
    <xf numFmtId="0" fontId="59" fillId="0" borderId="0" xfId="0" applyFont="1" applyAlignment="1">
      <alignment horizontal="center" vertical="center" wrapText="1"/>
    </xf>
    <xf numFmtId="0" fontId="18" fillId="22" borderId="2" xfId="0" applyFont="1" applyFill="1" applyBorder="1" applyAlignment="1">
      <alignment horizontal="center" vertical="center"/>
    </xf>
    <xf numFmtId="4" fontId="0" fillId="22" borderId="0" xfId="0" applyNumberFormat="1" applyFill="1" applyAlignment="1">
      <alignment horizontal="center" vertical="center"/>
    </xf>
    <xf numFmtId="4" fontId="0" fillId="2" borderId="40" xfId="0" applyNumberFormat="1" applyFill="1" applyBorder="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vertical="center"/>
    </xf>
    <xf numFmtId="0" fontId="3" fillId="22" borderId="8" xfId="0" applyFont="1" applyFill="1" applyBorder="1"/>
    <xf numFmtId="0" fontId="3" fillId="22" borderId="7" xfId="0" applyFont="1" applyFill="1" applyBorder="1"/>
    <xf numFmtId="0" fontId="18" fillId="22" borderId="5" xfId="0" applyFont="1" applyFill="1" applyBorder="1" applyAlignment="1">
      <alignment vertical="center"/>
    </xf>
    <xf numFmtId="0" fontId="18" fillId="22" borderId="13" xfId="0" applyFont="1" applyFill="1" applyBorder="1" applyAlignment="1">
      <alignment vertical="center"/>
    </xf>
    <xf numFmtId="0" fontId="18" fillId="22" borderId="54" xfId="0" applyFont="1" applyFill="1" applyBorder="1" applyAlignment="1">
      <alignment vertical="center"/>
    </xf>
    <xf numFmtId="0" fontId="18" fillId="2" borderId="54" xfId="0" applyFont="1" applyFill="1" applyBorder="1" applyAlignment="1">
      <alignment vertical="center"/>
    </xf>
    <xf numFmtId="0" fontId="53" fillId="0" borderId="54" xfId="0" applyFont="1" applyBorder="1" applyAlignment="1">
      <alignment vertical="center"/>
    </xf>
    <xf numFmtId="4" fontId="58" fillId="0" borderId="54" xfId="0" applyNumberFormat="1" applyFont="1" applyBorder="1" applyAlignment="1">
      <alignment horizontal="center" vertical="center"/>
    </xf>
    <xf numFmtId="4" fontId="58" fillId="2" borderId="54" xfId="0" applyNumberFormat="1" applyFont="1" applyFill="1" applyBorder="1" applyAlignment="1">
      <alignment horizontal="center" vertical="center"/>
    </xf>
    <xf numFmtId="4" fontId="18" fillId="2" borderId="54" xfId="0" applyNumberFormat="1" applyFont="1" applyFill="1" applyBorder="1" applyAlignment="1">
      <alignment vertical="center"/>
    </xf>
    <xf numFmtId="0" fontId="86" fillId="3" borderId="0" xfId="0" applyFont="1" applyFill="1"/>
    <xf numFmtId="0" fontId="107" fillId="3" borderId="0" xfId="0" applyFont="1" applyFill="1"/>
    <xf numFmtId="0" fontId="108" fillId="18" borderId="0" xfId="0" applyFont="1" applyFill="1"/>
    <xf numFmtId="0" fontId="109" fillId="18" borderId="0" xfId="0" applyFont="1" applyFill="1"/>
    <xf numFmtId="0" fontId="110" fillId="3" borderId="0" xfId="0" applyFont="1" applyFill="1"/>
    <xf numFmtId="4" fontId="46" fillId="5" borderId="0" xfId="0" applyNumberFormat="1" applyFont="1" applyFill="1" applyAlignment="1">
      <alignment horizontal="center" vertical="center"/>
    </xf>
    <xf numFmtId="4" fontId="18" fillId="2" borderId="13" xfId="0" applyNumberFormat="1" applyFont="1" applyFill="1" applyBorder="1" applyAlignment="1">
      <alignment vertical="center"/>
    </xf>
    <xf numFmtId="4" fontId="58" fillId="0" borderId="13" xfId="0" applyNumberFormat="1" applyFont="1" applyBorder="1" applyAlignment="1">
      <alignment horizontal="center" vertical="center"/>
    </xf>
    <xf numFmtId="0" fontId="18" fillId="0" borderId="5" xfId="0" applyFont="1" applyBorder="1" applyAlignment="1">
      <alignment vertical="center"/>
    </xf>
    <xf numFmtId="0" fontId="22" fillId="0" borderId="13" xfId="0" applyFont="1" applyBorder="1" applyAlignment="1">
      <alignment vertical="center"/>
    </xf>
    <xf numFmtId="0" fontId="18" fillId="7" borderId="13" xfId="0" applyFont="1" applyFill="1" applyBorder="1" applyAlignment="1">
      <alignment vertical="center"/>
    </xf>
    <xf numFmtId="0" fontId="18" fillId="0" borderId="13" xfId="0" applyFont="1" applyBorder="1" applyAlignment="1">
      <alignment vertical="center"/>
    </xf>
    <xf numFmtId="0" fontId="113" fillId="0" borderId="0" xfId="0" applyFont="1" applyAlignment="1">
      <alignment wrapText="1"/>
    </xf>
    <xf numFmtId="0" fontId="112" fillId="0" borderId="0" xfId="0" applyFont="1" applyAlignment="1">
      <alignment vertical="center" wrapText="1"/>
    </xf>
    <xf numFmtId="0" fontId="116" fillId="0" borderId="0" xfId="0" applyFont="1" applyAlignment="1">
      <alignment horizontal="center" vertical="center"/>
    </xf>
    <xf numFmtId="0" fontId="116" fillId="0" borderId="0" xfId="0" applyFont="1" applyAlignment="1">
      <alignment horizontal="left" vertical="center"/>
    </xf>
    <xf numFmtId="0" fontId="116" fillId="0" borderId="0" xfId="0" applyFont="1" applyAlignment="1">
      <alignment vertical="center"/>
    </xf>
    <xf numFmtId="0" fontId="0" fillId="0" borderId="0" xfId="0" applyAlignment="1">
      <alignment horizontal="center"/>
    </xf>
    <xf numFmtId="0" fontId="117" fillId="0" borderId="0" xfId="0" applyFont="1" applyAlignment="1">
      <alignment horizontal="center" vertical="center"/>
    </xf>
    <xf numFmtId="0" fontId="117" fillId="0" borderId="0" xfId="0" applyFont="1" applyAlignment="1">
      <alignment horizontal="center" vertical="top"/>
    </xf>
    <xf numFmtId="0" fontId="117" fillId="0" borderId="0" xfId="0" applyFont="1" applyAlignment="1">
      <alignment horizontal="left" vertical="top"/>
    </xf>
    <xf numFmtId="0" fontId="118" fillId="0" borderId="0" xfId="0" applyFont="1" applyAlignment="1">
      <alignment horizontal="center" wrapText="1"/>
    </xf>
    <xf numFmtId="2" fontId="117" fillId="0" borderId="0" xfId="0" applyNumberFormat="1" applyFont="1" applyAlignment="1">
      <alignment horizontal="center" vertical="center"/>
    </xf>
    <xf numFmtId="0" fontId="6" fillId="0" borderId="2" xfId="0" applyFont="1" applyBorder="1" applyAlignment="1">
      <alignment horizontal="left" vertical="center" wrapText="1"/>
    </xf>
    <xf numFmtId="0" fontId="6" fillId="0" borderId="6" xfId="0" applyFont="1" applyBorder="1" applyAlignment="1">
      <alignment horizontal="center" vertical="top" wrapText="1"/>
    </xf>
    <xf numFmtId="0" fontId="6" fillId="0" borderId="39" xfId="0" applyFont="1" applyBorder="1" applyAlignment="1">
      <alignment horizontal="center" vertical="top" wrapText="1"/>
    </xf>
    <xf numFmtId="0" fontId="59" fillId="0" borderId="39" xfId="0" applyFont="1" applyBorder="1" applyAlignment="1">
      <alignment horizontal="center" vertical="center" wrapText="1"/>
    </xf>
    <xf numFmtId="0" fontId="6" fillId="0" borderId="53" xfId="0" applyFont="1" applyBorder="1" applyAlignment="1">
      <alignment horizontal="center" vertical="center" wrapText="1"/>
    </xf>
    <xf numFmtId="0" fontId="115" fillId="0" borderId="13" xfId="0" applyFont="1" applyBorder="1"/>
    <xf numFmtId="0" fontId="18" fillId="0" borderId="55" xfId="0" applyFont="1" applyBorder="1" applyAlignment="1">
      <alignment vertical="center"/>
    </xf>
    <xf numFmtId="0" fontId="111" fillId="26" borderId="58" xfId="0" applyFont="1" applyFill="1" applyBorder="1" applyAlignment="1">
      <alignment horizontal="center" wrapText="1"/>
    </xf>
    <xf numFmtId="0" fontId="111" fillId="25" borderId="58" xfId="0" applyFont="1" applyFill="1" applyBorder="1" applyAlignment="1">
      <alignment horizontal="center" wrapText="1"/>
    </xf>
    <xf numFmtId="0" fontId="111" fillId="26" borderId="59" xfId="0" applyFont="1" applyFill="1" applyBorder="1" applyAlignment="1">
      <alignment horizontal="center" vertical="center" wrapText="1"/>
    </xf>
    <xf numFmtId="3" fontId="111" fillId="26" borderId="61" xfId="0" applyNumberFormat="1" applyFont="1" applyFill="1" applyBorder="1" applyAlignment="1">
      <alignment horizontal="center" vertical="center" wrapText="1"/>
    </xf>
    <xf numFmtId="0" fontId="121" fillId="0" borderId="60" xfId="0" applyFont="1" applyBorder="1" applyAlignment="1">
      <alignment horizontal="center" vertical="center" wrapText="1"/>
    </xf>
    <xf numFmtId="0" fontId="121" fillId="2" borderId="57" xfId="0" applyFont="1" applyFill="1" applyBorder="1" applyAlignment="1">
      <alignment horizontal="center" vertical="center" wrapText="1"/>
    </xf>
    <xf numFmtId="0" fontId="121" fillId="2" borderId="56" xfId="0" applyFont="1" applyFill="1" applyBorder="1" applyAlignment="1">
      <alignment horizontal="center" vertical="center" wrapText="1"/>
    </xf>
    <xf numFmtId="0" fontId="125" fillId="0" borderId="0" xfId="0" applyFont="1" applyAlignment="1">
      <alignment horizontal="left" indent="8"/>
    </xf>
    <xf numFmtId="0" fontId="69" fillId="0" borderId="0" xfId="0" applyFont="1"/>
    <xf numFmtId="0" fontId="121" fillId="2" borderId="64" xfId="0" applyFont="1" applyFill="1" applyBorder="1" applyAlignment="1">
      <alignment horizontal="center" vertical="center" wrapText="1"/>
    </xf>
    <xf numFmtId="0" fontId="106" fillId="18" borderId="0" xfId="0" applyFont="1" applyFill="1"/>
    <xf numFmtId="0" fontId="94" fillId="21" borderId="0" xfId="0" applyFont="1" applyFill="1" applyAlignment="1">
      <alignment horizontal="center" vertical="center" wrapText="1"/>
    </xf>
    <xf numFmtId="0" fontId="3" fillId="2" borderId="0" xfId="0" applyFont="1" applyFill="1" applyAlignment="1">
      <alignment horizontal="left" vertical="top" wrapText="1"/>
    </xf>
    <xf numFmtId="3" fontId="16" fillId="7" borderId="3" xfId="0" applyNumberFormat="1" applyFont="1" applyFill="1" applyBorder="1" applyAlignment="1">
      <alignment horizontal="left" vertical="center"/>
    </xf>
    <xf numFmtId="3" fontId="16" fillId="7" borderId="8" xfId="0" applyNumberFormat="1" applyFont="1" applyFill="1" applyBorder="1" applyAlignment="1">
      <alignment horizontal="left" vertical="center"/>
    </xf>
    <xf numFmtId="3" fontId="16" fillId="7" borderId="4" xfId="0" applyNumberFormat="1" applyFont="1" applyFill="1" applyBorder="1" applyAlignment="1">
      <alignment horizontal="left" vertical="center"/>
    </xf>
    <xf numFmtId="3" fontId="2" fillId="22" borderId="3" xfId="0" applyNumberFormat="1" applyFont="1" applyFill="1" applyBorder="1" applyAlignment="1">
      <alignment horizontal="center" vertical="center"/>
    </xf>
    <xf numFmtId="3" fontId="2" fillId="22" borderId="4" xfId="0" applyNumberFormat="1" applyFont="1" applyFill="1" applyBorder="1" applyAlignment="1">
      <alignment horizontal="center" vertical="center"/>
    </xf>
    <xf numFmtId="3" fontId="2" fillId="7" borderId="3" xfId="0" applyNumberFormat="1" applyFont="1" applyFill="1" applyBorder="1" applyAlignment="1">
      <alignment horizontal="center" vertical="center"/>
    </xf>
    <xf numFmtId="3" fontId="2" fillId="7" borderId="4" xfId="0" applyNumberFormat="1" applyFont="1" applyFill="1" applyBorder="1" applyAlignment="1">
      <alignment horizontal="center" vertical="center"/>
    </xf>
    <xf numFmtId="0" fontId="75" fillId="23" borderId="0" xfId="0" applyFont="1" applyFill="1" applyAlignment="1">
      <alignment horizontal="center" vertical="center"/>
    </xf>
    <xf numFmtId="0" fontId="75" fillId="23" borderId="52" xfId="0" applyFont="1" applyFill="1" applyBorder="1" applyAlignment="1">
      <alignment horizontal="center" vertical="center"/>
    </xf>
    <xf numFmtId="0" fontId="3" fillId="0" borderId="0" xfId="0" applyFont="1" applyAlignment="1">
      <alignment horizontal="left" vertical="center" wrapText="1"/>
    </xf>
    <xf numFmtId="3" fontId="91" fillId="7" borderId="0" xfId="0" applyNumberFormat="1" applyFont="1" applyFill="1" applyAlignment="1">
      <alignment horizontal="center" vertical="center" wrapText="1"/>
    </xf>
    <xf numFmtId="0" fontId="75" fillId="0" borderId="0" xfId="0" applyFont="1" applyAlignment="1">
      <alignment horizontal="center"/>
    </xf>
    <xf numFmtId="0" fontId="75" fillId="0" borderId="40" xfId="0" applyFont="1" applyBorder="1" applyAlignment="1">
      <alignment horizontal="center"/>
    </xf>
    <xf numFmtId="0" fontId="75" fillId="19" borderId="37" xfId="0" applyFont="1" applyFill="1" applyBorder="1" applyAlignment="1">
      <alignment horizontal="left" vertical="center"/>
    </xf>
    <xf numFmtId="0" fontId="75" fillId="19" borderId="0" xfId="0" applyFont="1" applyFill="1" applyAlignment="1">
      <alignment horizontal="left" vertical="center"/>
    </xf>
    <xf numFmtId="1" fontId="2" fillId="7" borderId="3" xfId="0" applyNumberFormat="1" applyFont="1" applyFill="1" applyBorder="1" applyAlignment="1">
      <alignment horizontal="center" vertical="center"/>
    </xf>
    <xf numFmtId="1" fontId="2" fillId="7" borderId="4" xfId="0" applyNumberFormat="1" applyFont="1" applyFill="1" applyBorder="1" applyAlignment="1">
      <alignment horizontal="center" vertical="center"/>
    </xf>
    <xf numFmtId="0" fontId="54" fillId="0" borderId="27" xfId="0" applyFont="1" applyBorder="1" applyAlignment="1">
      <alignment horizontal="center"/>
    </xf>
    <xf numFmtId="0" fontId="60" fillId="0" borderId="27" xfId="0" applyFont="1" applyBorder="1" applyAlignment="1">
      <alignment horizontal="center"/>
    </xf>
    <xf numFmtId="0" fontId="124" fillId="2" borderId="62" xfId="0" applyFont="1" applyFill="1" applyBorder="1" applyAlignment="1">
      <alignment horizontal="center" vertical="center" wrapText="1"/>
    </xf>
    <xf numFmtId="0" fontId="124" fillId="2" borderId="63" xfId="0" applyFont="1" applyFill="1" applyBorder="1" applyAlignment="1">
      <alignment horizontal="center" vertical="center" wrapText="1"/>
    </xf>
    <xf numFmtId="0" fontId="3" fillId="0" borderId="0" xfId="0" applyFont="1" applyAlignment="1">
      <alignment horizontal="center"/>
    </xf>
    <xf numFmtId="0" fontId="65" fillId="0" borderId="0" xfId="0" applyFont="1" applyAlignment="1">
      <alignment horizontal="left" vertical="center" wrapText="1"/>
    </xf>
    <xf numFmtId="0" fontId="65" fillId="0" borderId="40" xfId="0" applyFont="1" applyBorder="1" applyAlignment="1">
      <alignment horizontal="left" vertical="center" wrapText="1"/>
    </xf>
    <xf numFmtId="0" fontId="80" fillId="0" borderId="27" xfId="0" applyFont="1" applyBorder="1" applyAlignment="1">
      <alignment horizontal="center"/>
    </xf>
    <xf numFmtId="0" fontId="80" fillId="0" borderId="45" xfId="0" applyFont="1" applyBorder="1" applyAlignment="1">
      <alignment horizontal="center"/>
    </xf>
    <xf numFmtId="0" fontId="85" fillId="0" borderId="0" xfId="0" applyFont="1" applyAlignment="1">
      <alignment horizontal="center" vertical="center"/>
    </xf>
    <xf numFmtId="0" fontId="65" fillId="0" borderId="43" xfId="0" applyFont="1" applyBorder="1" applyAlignment="1">
      <alignment horizontal="left" vertical="center" wrapText="1"/>
    </xf>
    <xf numFmtId="0" fontId="65" fillId="0" borderId="48" xfId="0" applyFont="1" applyBorder="1" applyAlignment="1">
      <alignment horizontal="left" vertical="center" wrapText="1"/>
    </xf>
    <xf numFmtId="0" fontId="85" fillId="0" borderId="37" xfId="0" applyFont="1" applyBorder="1" applyAlignment="1">
      <alignment horizontal="center" vertical="center"/>
    </xf>
    <xf numFmtId="0" fontId="85" fillId="0" borderId="38" xfId="0" applyFont="1" applyBorder="1" applyAlignment="1">
      <alignment horizontal="center" vertical="center"/>
    </xf>
    <xf numFmtId="0" fontId="3" fillId="0" borderId="44" xfId="0" applyFont="1" applyBorder="1" applyAlignment="1">
      <alignment horizontal="left" vertical="center" wrapText="1"/>
    </xf>
    <xf numFmtId="0" fontId="3" fillId="0" borderId="27" xfId="0" applyFont="1" applyBorder="1" applyAlignment="1">
      <alignment horizontal="left" vertical="center" wrapText="1"/>
    </xf>
    <xf numFmtId="0" fontId="44" fillId="12" borderId="9" xfId="0" applyFont="1" applyFill="1" applyBorder="1" applyAlignment="1">
      <alignment horizontal="center" vertical="center"/>
    </xf>
    <xf numFmtId="0" fontId="44" fillId="12" borderId="10" xfId="0" applyFont="1" applyFill="1" applyBorder="1" applyAlignment="1">
      <alignment horizontal="center" vertical="center"/>
    </xf>
    <xf numFmtId="0" fontId="44" fillId="12" borderId="18" xfId="0" applyFont="1" applyFill="1" applyBorder="1" applyAlignment="1">
      <alignment horizontal="center" vertical="center"/>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44" fillId="12" borderId="11" xfId="0" applyFont="1" applyFill="1" applyBorder="1" applyAlignment="1">
      <alignment horizontal="center" vertical="center"/>
    </xf>
    <xf numFmtId="0" fontId="0" fillId="0" borderId="0" xfId="0" applyNumberFormat="1"/>
    <xf numFmtId="0" fontId="127" fillId="5" borderId="0" xfId="0" applyFont="1" applyFill="1"/>
    <xf numFmtId="0" fontId="3" fillId="0" borderId="0" xfId="0" applyNumberFormat="1" applyFont="1"/>
    <xf numFmtId="0" fontId="128" fillId="5" borderId="0" xfId="0" applyFont="1" applyFill="1"/>
  </cellXfs>
  <cellStyles count="5">
    <cellStyle name="Encabezado 1" xfId="1" builtinId="16"/>
    <cellStyle name="Hipervínculo" xfId="2" builtinId="8"/>
    <cellStyle name="Normal" xfId="0" builtinId="0"/>
    <cellStyle name="Normal 2 2 2" xfId="3" xr:uid="{00000000-0005-0000-0000-000003000000}"/>
    <cellStyle name="Título 2" xfId="4" builtinId="17"/>
  </cellStyles>
  <dxfs count="549">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b/>
        <i val="0"/>
        <color theme="5" tint="-0.24994659260841701"/>
      </font>
      <fill>
        <patternFill>
          <bgColor theme="0" tint="-4.9989318521683403E-2"/>
        </patternFill>
      </fill>
    </dxf>
    <dxf>
      <font>
        <b/>
        <i val="0"/>
        <color rgb="FFFEC200"/>
      </font>
      <fill>
        <patternFill>
          <bgColor theme="0" tint="-4.9989318521683403E-2"/>
        </patternFill>
      </fill>
    </dxf>
    <dxf>
      <font>
        <b/>
        <i val="0"/>
        <color theme="7" tint="-0.24994659260841701"/>
      </font>
      <fill>
        <patternFill>
          <bgColor theme="0" tint="-4.9989318521683403E-2"/>
        </patternFill>
      </fill>
    </dxf>
    <dxf>
      <font>
        <b/>
        <i val="0"/>
        <color theme="4" tint="-0.24994659260841701"/>
      </font>
      <fill>
        <patternFill>
          <bgColor theme="0" tint="-4.9989318521683403E-2"/>
        </patternFill>
      </fill>
    </dxf>
    <dxf>
      <font>
        <b/>
        <i val="0"/>
        <color theme="7" tint="0.39994506668294322"/>
      </font>
      <fill>
        <patternFill patternType="solid">
          <bgColor theme="0" tint="-4.9989318521683403E-2"/>
        </patternFill>
      </fill>
    </dxf>
    <dxf>
      <font>
        <b/>
        <i val="0"/>
        <color theme="4" tint="-0.24994659260841701"/>
      </font>
      <fill>
        <patternFill>
          <bgColor theme="0" tint="-4.9989318521683403E-2"/>
        </patternFill>
      </fill>
    </dxf>
    <dxf>
      <font>
        <b/>
        <i val="0"/>
        <color theme="7" tint="0.39994506668294322"/>
      </font>
      <fill>
        <patternFill patternType="solid">
          <bgColor theme="0" tint="-4.9989318521683403E-2"/>
        </patternFill>
      </fill>
    </dxf>
    <dxf>
      <font>
        <b/>
        <i val="0"/>
        <color theme="5" tint="-0.24994659260841701"/>
      </font>
      <fill>
        <patternFill>
          <bgColor theme="0" tint="-4.9989318521683403E-2"/>
        </patternFill>
      </fill>
    </dxf>
    <dxf>
      <font>
        <b/>
        <i val="0"/>
        <color rgb="FFFEC200"/>
      </font>
      <fill>
        <patternFill>
          <bgColor theme="0" tint="-4.9989318521683403E-2"/>
        </patternFill>
      </fill>
    </dxf>
    <dxf>
      <font>
        <b/>
        <i val="0"/>
        <color theme="7" tint="-0.24994659260841701"/>
      </font>
      <fill>
        <patternFill>
          <bgColor theme="0" tint="-4.9989318521683403E-2"/>
        </patternFill>
      </fill>
    </dxf>
    <dxf>
      <font>
        <b/>
        <i val="0"/>
        <color theme="4" tint="-0.24994659260841701"/>
      </font>
      <fill>
        <patternFill>
          <bgColor theme="0" tint="-4.9989318521683403E-2"/>
        </patternFill>
      </fill>
    </dxf>
    <dxf>
      <font>
        <b/>
        <i val="0"/>
        <color theme="7" tint="0.39994506668294322"/>
      </font>
      <fill>
        <patternFill patternType="solid">
          <bgColor theme="0" tint="-4.9989318521683403E-2"/>
        </patternFill>
      </fill>
    </dxf>
    <dxf>
      <font>
        <b/>
        <i val="0"/>
        <color theme="5" tint="-0.24994659260841701"/>
      </font>
      <fill>
        <patternFill>
          <bgColor theme="0" tint="-4.9989318521683403E-2"/>
        </patternFill>
      </fill>
    </dxf>
    <dxf>
      <font>
        <b/>
        <i val="0"/>
        <color rgb="FFFEC200"/>
      </font>
      <fill>
        <patternFill>
          <bgColor theme="0" tint="-4.9989318521683403E-2"/>
        </patternFill>
      </fill>
    </dxf>
    <dxf>
      <font>
        <b/>
        <i val="0"/>
        <color theme="7" tint="-0.24994659260841701"/>
      </font>
      <fill>
        <patternFill>
          <bgColor theme="0" tint="-4.9989318521683403E-2"/>
        </patternFill>
      </fill>
    </dxf>
    <dxf>
      <font>
        <b/>
        <i val="0"/>
        <color theme="3" tint="0.39994506668294322"/>
      </font>
      <fill>
        <patternFill>
          <bgColor theme="0" tint="-4.9989318521683403E-2"/>
        </patternFill>
      </fill>
    </dxf>
    <dxf>
      <font>
        <b/>
        <i val="0"/>
        <color theme="3" tint="-0.24994659260841701"/>
      </font>
      <fill>
        <patternFill>
          <bgColor theme="0" tint="-4.9989318521683403E-2"/>
        </patternFill>
      </fill>
    </dxf>
    <dxf>
      <font>
        <b/>
        <i val="0"/>
        <color theme="5" tint="-0.24994659260841701"/>
      </font>
      <fill>
        <patternFill>
          <bgColor theme="0" tint="-4.9989318521683403E-2"/>
        </patternFill>
      </fill>
    </dxf>
    <dxf>
      <font>
        <b/>
        <i val="0"/>
        <color rgb="FFFEC200"/>
      </font>
      <fill>
        <patternFill>
          <bgColor theme="0" tint="-4.9989318521683403E-2"/>
        </patternFill>
      </fill>
    </dxf>
    <dxf>
      <font>
        <b/>
        <i val="0"/>
        <color theme="7" tint="-0.24994659260841701"/>
      </font>
      <fill>
        <patternFill>
          <bgColor theme="0" tint="-4.9989318521683403E-2"/>
        </patternFill>
      </fill>
    </dxf>
    <dxf>
      <font>
        <b/>
        <i val="0"/>
        <color theme="4" tint="-0.24994659260841701"/>
      </font>
      <fill>
        <patternFill>
          <bgColor theme="0" tint="-4.9989318521683403E-2"/>
        </patternFill>
      </fill>
    </dxf>
    <dxf>
      <font>
        <b/>
        <i val="0"/>
        <color theme="7" tint="0.39994506668294322"/>
      </font>
      <fill>
        <patternFill patternType="solid">
          <bgColor theme="0" tint="-4.9989318521683403E-2"/>
        </patternFill>
      </fill>
    </dxf>
    <dxf>
      <fill>
        <patternFill>
          <bgColor theme="4" tint="-0.24994659260841701"/>
        </patternFill>
      </fill>
    </dxf>
    <dxf>
      <fill>
        <patternFill>
          <bgColor theme="6" tint="-0.24994659260841701"/>
        </patternFill>
      </fill>
    </dxf>
    <dxf>
      <fill>
        <patternFill>
          <bgColor theme="0" tint="-0.34998626667073579"/>
        </patternFill>
      </fill>
    </dxf>
    <dxf>
      <fill>
        <patternFill>
          <bgColor theme="4" tint="-0.24994659260841701"/>
        </patternFill>
      </fill>
    </dxf>
    <dxf>
      <fill>
        <patternFill>
          <bgColor theme="6" tint="-0.24994659260841701"/>
        </patternFill>
      </fill>
    </dxf>
    <dxf>
      <fill>
        <patternFill>
          <bgColor theme="0" tint="-0.34998626667073579"/>
        </patternFill>
      </fill>
    </dxf>
    <dxf>
      <fill>
        <patternFill>
          <bgColor theme="4" tint="-0.24994659260841701"/>
        </patternFill>
      </fill>
    </dxf>
    <dxf>
      <fill>
        <patternFill>
          <bgColor theme="6" tint="-0.24994659260841701"/>
        </patternFill>
      </fill>
    </dxf>
    <dxf>
      <fill>
        <patternFill>
          <bgColor theme="0" tint="-0.34998626667073579"/>
        </patternFill>
      </fill>
    </dxf>
    <dxf>
      <fill>
        <patternFill>
          <bgColor theme="4" tint="-0.24994659260841701"/>
        </patternFill>
      </fill>
    </dxf>
    <dxf>
      <fill>
        <patternFill>
          <bgColor theme="6" tint="-0.24994659260841701"/>
        </patternFill>
      </fill>
    </dxf>
    <dxf>
      <fill>
        <patternFill>
          <bgColor theme="0" tint="-0.34998626667073579"/>
        </patternFill>
      </fill>
    </dxf>
    <dxf>
      <fill>
        <patternFill>
          <bgColor theme="4" tint="-0.24994659260841701"/>
        </patternFill>
      </fill>
    </dxf>
    <dxf>
      <fill>
        <patternFill>
          <bgColor theme="6" tint="-0.24994659260841701"/>
        </patternFill>
      </fill>
    </dxf>
    <dxf>
      <fill>
        <patternFill>
          <bgColor theme="0" tint="-0.34998626667073579"/>
        </patternFill>
      </fill>
    </dxf>
    <dxf>
      <fill>
        <patternFill>
          <bgColor theme="4" tint="-0.24994659260841701"/>
        </patternFill>
      </fill>
    </dxf>
    <dxf>
      <fill>
        <patternFill>
          <bgColor theme="6" tint="-0.24994659260841701"/>
        </patternFill>
      </fill>
    </dxf>
    <dxf>
      <fill>
        <patternFill>
          <bgColor theme="0" tint="-0.34998626667073579"/>
        </patternFill>
      </fill>
    </dxf>
    <dxf>
      <font>
        <b/>
        <i val="0"/>
        <color theme="5" tint="-0.24994659260841701"/>
      </font>
      <fill>
        <patternFill patternType="solid">
          <bgColor theme="0" tint="-4.9989318521683403E-2"/>
        </patternFill>
      </fill>
    </dxf>
    <dxf>
      <font>
        <b/>
        <i val="0"/>
        <color rgb="FFFEC200"/>
      </font>
      <fill>
        <patternFill>
          <bgColor theme="0" tint="-4.9989318521683403E-2"/>
        </patternFill>
      </fill>
    </dxf>
    <dxf>
      <font>
        <b/>
        <i val="0"/>
        <color theme="7" tint="-0.24994659260841701"/>
      </font>
      <fill>
        <patternFill>
          <bgColor theme="0" tint="-4.9989318521683403E-2"/>
        </patternFill>
      </fill>
    </dxf>
    <dxf>
      <fill>
        <patternFill>
          <bgColor theme="4" tint="-0.24994659260841701"/>
        </patternFill>
      </fill>
    </dxf>
    <dxf>
      <fill>
        <patternFill>
          <bgColor theme="6" tint="-0.24994659260841701"/>
        </patternFill>
      </fill>
    </dxf>
    <dxf>
      <fill>
        <patternFill>
          <bgColor theme="0" tint="-0.34998626667073579"/>
        </patternFill>
      </fill>
    </dxf>
    <dxf>
      <font>
        <b/>
        <i val="0"/>
        <color theme="5" tint="-0.24994659260841701"/>
      </font>
      <fill>
        <patternFill>
          <bgColor theme="0" tint="-4.9989318521683403E-2"/>
        </patternFill>
      </fill>
    </dxf>
    <dxf>
      <font>
        <b/>
        <i val="0"/>
        <color rgb="FFFEC200"/>
      </font>
      <fill>
        <patternFill>
          <bgColor theme="0" tint="-4.9989318521683403E-2"/>
        </patternFill>
      </fill>
    </dxf>
    <dxf>
      <font>
        <b/>
        <i val="0"/>
        <color theme="7" tint="-0.24994659260841701"/>
      </font>
      <fill>
        <patternFill>
          <bgColor theme="0" tint="-4.9989318521683403E-2"/>
        </patternFill>
      </fill>
    </dxf>
    <dxf>
      <font>
        <b/>
        <i val="0"/>
        <color theme="4" tint="-0.24994659260841701"/>
      </font>
      <fill>
        <patternFill>
          <bgColor theme="0" tint="-4.9989318521683403E-2"/>
        </patternFill>
      </fill>
    </dxf>
    <dxf>
      <font>
        <b/>
        <i val="0"/>
        <color theme="7" tint="0.39994506668294322"/>
      </font>
      <fill>
        <patternFill patternType="solid">
          <bgColor theme="0" tint="-4.9989318521683403E-2"/>
        </patternFill>
      </fill>
    </dxf>
    <dxf>
      <font>
        <b val="0"/>
        <i val="0"/>
        <strike val="0"/>
        <condense val="0"/>
        <extend val="0"/>
        <outline val="0"/>
        <shadow val="0"/>
        <u val="none"/>
        <vertAlign val="baseline"/>
        <sz val="10"/>
        <color auto="1"/>
        <name val="Segoe UI"/>
        <family val="2"/>
        <scheme val="none"/>
      </font>
      <alignment horizontal="general" vertical="center"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8"/>
        <color auto="1"/>
        <name val="Segoe UI"/>
        <family val="2"/>
        <scheme val="none"/>
      </font>
      <numFmt numFmtId="4" formatCode="#,##0.00"/>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7" tint="-0.249977111117893"/>
        <name val="Segoe UI"/>
        <family val="2"/>
        <scheme val="none"/>
      </font>
      <numFmt numFmtId="0" formatCode="Genera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numFmt numFmtId="0" formatCode="Genera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7" tint="-0.249977111117893"/>
        <name val="Segoe UI"/>
        <family val="2"/>
        <scheme val="none"/>
      </font>
      <numFmt numFmtId="0" formatCode="Genera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0"/>
        <name val="Segoe UI"/>
        <family val="2"/>
        <scheme val="none"/>
      </font>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auto="1"/>
        <name val="Segoe UI"/>
        <family val="2"/>
        <scheme val="none"/>
      </font>
      <alignment horizontal="general" vertical="center" textRotation="0" wrapText="0"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Segoe UI"/>
        <family val="2"/>
        <scheme val="none"/>
      </font>
      <alignment horizontal="center" vertical="center" textRotation="0" wrapText="0" indent="0" justifyLastLine="0" shrinkToFit="0" readingOrder="0"/>
    </dxf>
    <dxf>
      <font>
        <b/>
        <i val="0"/>
        <strike val="0"/>
        <condense val="0"/>
        <extend val="0"/>
        <outline val="0"/>
        <shadow val="0"/>
        <u val="none"/>
        <vertAlign val="baseline"/>
        <sz val="8"/>
        <color theme="5" tint="-0.249977111117893"/>
        <name val="Segoe UI"/>
        <family val="2"/>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Segoe UI"/>
        <scheme val="none"/>
      </font>
      <numFmt numFmtId="2" formatCode="0.00"/>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numFmt numFmtId="19" formatCode="dd/mm/yyyy"/>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right/>
        <top style="thin">
          <color theme="0"/>
        </top>
        <bottom style="thin">
          <color theme="0"/>
        </bottom>
        <vertical/>
        <horizontal style="thin">
          <color theme="0"/>
        </horizontal>
      </border>
    </dxf>
    <dxf>
      <font>
        <b val="0"/>
        <i val="0"/>
        <strike val="0"/>
        <condense val="0"/>
        <extend val="0"/>
        <outline val="0"/>
        <shadow val="0"/>
        <u val="none"/>
        <vertAlign val="baseline"/>
        <sz val="10"/>
        <color theme="1"/>
        <name val="Segoe UI"/>
        <scheme val="none"/>
      </font>
      <numFmt numFmtId="0" formatCode="General"/>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Segoe UI"/>
        <scheme val="none"/>
      </font>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scheme val="none"/>
      </font>
      <alignment horizontal="center" vertical="center" textRotation="0" wrapText="1" indent="0" justifyLastLine="0" shrinkToFit="0" readingOrder="0"/>
    </dxf>
    <dxf>
      <font>
        <strike val="0"/>
        <outline val="0"/>
        <shadow val="0"/>
        <u val="none"/>
        <vertAlign val="baseline"/>
        <sz val="11"/>
        <color rgb="FFFF0000"/>
        <name val="Calibri"/>
        <scheme val="minor"/>
      </font>
      <numFmt numFmtId="4" formatCode="#,##0.00"/>
      <fill>
        <patternFill patternType="solid">
          <fgColor indexed="64"/>
          <bgColor theme="5" tint="0.79998168889431442"/>
        </patternFill>
      </fill>
      <alignment horizontal="center" vertical="center" textRotation="0" wrapText="0" indent="0" justifyLastLine="0" shrinkToFit="0" readingOrder="0"/>
      <border diagonalUp="0" diagonalDown="0">
        <left/>
        <right style="thin">
          <color theme="0"/>
        </right>
        <top style="thin">
          <color theme="0"/>
        </top>
        <bottom style="thin">
          <color theme="0"/>
        </bottom>
      </border>
    </dxf>
    <dxf>
      <font>
        <i/>
        <strike val="0"/>
        <outline val="0"/>
        <shadow val="0"/>
        <u val="none"/>
        <vertAlign val="baseline"/>
        <sz val="8"/>
        <color auto="1"/>
        <name val="Calibri"/>
        <scheme val="minor"/>
      </font>
      <numFmt numFmtId="4" formatCode="#,##0.00"/>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strike val="0"/>
        <condense val="0"/>
        <extend val="0"/>
        <outline val="0"/>
        <shadow val="0"/>
        <u val="none"/>
        <vertAlign val="baseline"/>
        <sz val="8"/>
        <color auto="1"/>
        <name val="Calibri"/>
        <scheme val="minor"/>
      </font>
      <numFmt numFmtId="0" formatCode="General"/>
      <fill>
        <patternFill patternType="solid">
          <fgColor indexed="64"/>
          <bgColor theme="9" tint="0.7999816888943144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color auto="1"/>
        <name val="Calibri"/>
        <scheme val="minor"/>
      </font>
      <fill>
        <patternFill patternType="none">
          <fgColor indexed="64"/>
          <bgColor auto="1"/>
        </patternFill>
      </fill>
      <border diagonalUp="0" diagonalDown="0">
        <left/>
        <right/>
        <top style="thin">
          <color theme="0"/>
        </top>
        <bottom style="thin">
          <color theme="0"/>
        </bottom>
      </border>
    </dxf>
    <dxf>
      <font>
        <b/>
        <strike val="0"/>
        <outline val="0"/>
        <shadow val="0"/>
        <u val="none"/>
        <vertAlign val="baseline"/>
        <color auto="1"/>
        <name val="Calibri"/>
        <scheme val="minor"/>
      </font>
      <fill>
        <patternFill patternType="none">
          <fgColor indexed="64"/>
          <bgColor auto="1"/>
        </patternFill>
      </fill>
      <border diagonalUp="0" diagonalDown="0">
        <left style="thin">
          <color theme="0"/>
        </left>
        <right style="thin">
          <color theme="0"/>
        </right>
        <top style="thin">
          <color theme="0"/>
        </top>
        <bottom style="thin">
          <color theme="0"/>
        </bottom>
      </border>
    </dxf>
    <dxf>
      <font>
        <strike val="0"/>
        <outline val="0"/>
        <shadow val="0"/>
        <u val="none"/>
        <vertAlign val="baseline"/>
        <color auto="1"/>
        <name val="Calibri"/>
        <scheme val="minor"/>
      </font>
      <fill>
        <patternFill patternType="none">
          <fgColor indexed="64"/>
          <bgColor auto="1"/>
        </patternFill>
      </fill>
    </dxf>
    <dxf>
      <font>
        <strike val="0"/>
        <outline val="0"/>
        <shadow val="0"/>
        <u val="none"/>
        <vertAlign val="baseline"/>
        <sz val="11"/>
        <color auto="1"/>
        <name val="Calibri"/>
        <scheme val="minor"/>
      </font>
      <alignment horizontal="center" vertical="center" textRotation="0" wrapText="1" indent="0" justifyLastLine="0" shrinkToFit="0" readingOrder="0"/>
    </dxf>
    <dxf>
      <alignment horizontal="center"/>
    </dxf>
    <dxf>
      <alignment vertical="center" indent="0"/>
    </dxf>
    <dxf>
      <alignment wrapText="1"/>
    </dxf>
    <dxf>
      <alignment horizontal="left"/>
    </dxf>
    <dxf>
      <numFmt numFmtId="4" formatCode="#,##0.00"/>
    </dxf>
    <dxf>
      <alignment horizontal="center"/>
    </dxf>
    <dxf>
      <alignment vertical="center" indent="0"/>
    </dxf>
    <dxf>
      <alignment wrapText="1"/>
    </dxf>
    <dxf>
      <numFmt numFmtId="2" formatCode="0.00"/>
    </dxf>
    <dxf>
      <alignment horizontal="center"/>
    </dxf>
    <dxf>
      <alignment vertical="center" indent="0"/>
    </dxf>
    <dxf>
      <alignment wrapText="1"/>
    </dxf>
    <dxf>
      <alignment horizontal="center"/>
    </dxf>
    <dxf>
      <alignment vertical="center" indent="0"/>
    </dxf>
    <dxf>
      <alignment wrapText="1"/>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numFmt numFmtId="2" formatCode="0.00"/>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name val="Segoe UI"/>
        <scheme val="none"/>
      </font>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2"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2"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9" tint="0.3999755851924192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9" tint="0.3999755851924192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theme="5"/>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right>
        <top style="thin">
          <color theme="0"/>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5"/>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n">
          <color theme="0"/>
        </right>
        <top style="thin">
          <color theme="0"/>
        </top>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9" tint="0.3999755851924192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7"/>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n">
          <color theme="0"/>
        </right>
        <top style="thin">
          <color theme="0"/>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none">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border>
    </dxf>
    <dxf>
      <font>
        <b val="0"/>
        <i val="0"/>
        <strike val="0"/>
        <condense val="0"/>
        <extend val="0"/>
        <outline val="0"/>
        <shadow val="0"/>
        <u val="none"/>
        <vertAlign val="baseline"/>
        <sz val="10"/>
        <color auto="1"/>
        <name val="Segoe UI"/>
        <family val="2"/>
        <scheme val="none"/>
      </font>
      <numFmt numFmtId="2" formatCode="0.00"/>
      <fill>
        <patternFill patternType="solid">
          <fgColor indexed="64"/>
          <bgColor theme="5" tint="0.79998168889431442"/>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8"/>
        <color auto="1"/>
        <name val="Segoe UI"/>
        <family val="2"/>
        <scheme val="none"/>
      </font>
      <numFmt numFmtId="4" formatCode="#,##0.0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2"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0"/>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Segoe U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Segoe UI"/>
        <family val="2"/>
        <scheme val="none"/>
      </font>
      <numFmt numFmtId="4" formatCode="#,##0.00"/>
      <fill>
        <patternFill patternType="none">
          <fgColor indexed="64"/>
          <bgColor indexed="65"/>
        </patternFill>
      </fill>
      <alignment horizontal="general" vertical="center" textRotation="0" wrapText="0" indent="0" justifyLastLine="0" shrinkToFit="0" readingOrder="0"/>
      <border outline="0">
        <left style="thin">
          <color theme="0"/>
        </left>
      </border>
    </dxf>
    <dxf>
      <font>
        <b/>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border>
    </dxf>
    <dxf>
      <font>
        <b val="0"/>
        <i val="0"/>
        <strike val="0"/>
        <condense val="0"/>
        <extend val="0"/>
        <outline val="0"/>
        <shadow val="0"/>
        <u val="none"/>
        <vertAlign val="baseline"/>
        <sz val="10"/>
        <color auto="1"/>
        <name val="Segoe UI"/>
        <family val="2"/>
        <scheme val="none"/>
      </font>
      <numFmt numFmtId="0" formatCode="General"/>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border>
    </dxf>
    <dxf>
      <font>
        <b val="0"/>
        <i val="0"/>
        <strike val="0"/>
        <condense val="0"/>
        <extend val="0"/>
        <outline val="0"/>
        <shadow val="0"/>
        <u val="none"/>
        <vertAlign val="baseline"/>
        <sz val="10"/>
        <color auto="1"/>
        <name val="Segoe UI"/>
        <family val="2"/>
        <scheme val="none"/>
      </font>
      <numFmt numFmtId="168" formatCode="#,##0.0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165" formatCode="#,##0.000"/>
      <fill>
        <patternFill patternType="none">
          <fgColor indexed="64"/>
          <bgColor auto="1"/>
        </patternFill>
      </fill>
      <alignment horizontal="general" vertical="center" textRotation="0" wrapText="0" indent="0" justifyLastLine="0" shrinkToFit="0" readingOrder="0"/>
      <border diagonalUp="0" diagonalDown="0" outline="0">
        <left/>
        <right style="thin">
          <color theme="0"/>
        </right>
        <top style="thin">
          <color theme="0"/>
        </top>
        <bottom style="thin">
          <color theme="0"/>
        </bottom>
      </border>
    </dxf>
    <dxf>
      <font>
        <b val="0"/>
        <i/>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auto="1"/>
        <name val="Segoe UI"/>
        <family val="2"/>
        <scheme val="none"/>
      </font>
      <numFmt numFmtId="1"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5999938962981048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numFmt numFmtId="4"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auto="1"/>
        <name val="Segoe UI"/>
        <family val="2"/>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style="thin">
          <color theme="0"/>
        </right>
        <top style="thin">
          <color theme="0"/>
        </top>
        <bottom/>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numFmt numFmtId="2" formatCode="0.00"/>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numFmt numFmtId="0" formatCode="General"/>
      <fill>
        <patternFill patternType="solid">
          <fgColor indexed="64"/>
          <bgColor theme="5" tint="0.79998168889431442"/>
        </patternFill>
      </fill>
      <alignment horizontal="general" vertical="center" textRotation="0" wrapText="0" indent="0" justifyLastLine="0" shrinkToFit="0" readingOrder="0"/>
      <border diagonalUp="0" diagonalDown="0" outline="0">
        <left/>
        <right/>
        <top/>
        <bottom style="thin">
          <color theme="0"/>
        </bottom>
      </border>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Segoe UI"/>
        <family val="2"/>
        <scheme val="none"/>
      </font>
      <numFmt numFmtId="2" formatCode="0.00"/>
      <fill>
        <patternFill patternType="solid">
          <fgColor indexed="64"/>
          <bgColor theme="5" tint="0.79998168889431442"/>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Segoe UI"/>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Segoe UI"/>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theme="5" tint="-0.249977111117893"/>
        <name val="Segoe UI"/>
        <family val="2"/>
        <scheme val="none"/>
      </font>
      <alignment horizontal="general" vertical="center" textRotation="0" wrapText="1" indent="0" justifyLastLine="0" shrinkToFit="0" readingOrder="0"/>
    </dxf>
  </dxfs>
  <tableStyles count="1" defaultTableStyle="TableStyleMedium2" defaultPivotStyle="PivotStyleLight16">
    <tableStyle name="Estilo de tabla dinámica 1" table="0" count="0" xr9:uid="{00000000-0011-0000-FFFF-FFFF00000000}"/>
  </tableStyles>
  <colors>
    <mruColors>
      <color rgb="FFFEC200"/>
      <color rgb="FFFFEDB3"/>
      <color rgb="FF8DB4DF"/>
      <color rgb="FFFFFFE1"/>
      <color rgb="FFFFFFCC"/>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pivotCacheDefinition" Target="pivotCache/pivotCacheDefinition5.xml"/><Relationship Id="rId21" Type="http://schemas.openxmlformats.org/officeDocument/2006/relationships/worksheet" Target="worksheets/sheet21.xml"/><Relationship Id="rId42" Type="http://schemas.microsoft.com/office/2007/relationships/slicerCache" Target="slicerCaches/slicerCache8.xml"/><Relationship Id="rId47" Type="http://schemas.microsoft.com/office/2007/relationships/slicerCache" Target="slicerCaches/slicerCache13.xml"/><Relationship Id="rId63" Type="http://schemas.microsoft.com/office/2007/relationships/slicerCache" Target="slicerCaches/slicerCache29.xml"/><Relationship Id="rId68" Type="http://schemas.microsoft.com/office/2007/relationships/slicerCache" Target="slicerCaches/slicerCache3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pivotCacheDefinition" Target="pivotCache/pivotCacheDefinition11.xml"/><Relationship Id="rId37" Type="http://schemas.microsoft.com/office/2007/relationships/slicerCache" Target="slicerCaches/slicerCache3.xml"/><Relationship Id="rId53" Type="http://schemas.microsoft.com/office/2007/relationships/slicerCache" Target="slicerCaches/slicerCache19.xml"/><Relationship Id="rId58" Type="http://schemas.microsoft.com/office/2007/relationships/slicerCache" Target="slicerCaches/slicerCache24.xml"/><Relationship Id="rId74" Type="http://schemas.microsoft.com/office/2007/relationships/slicerCache" Target="slicerCaches/slicerCache40.xml"/><Relationship Id="rId79" Type="http://schemas.openxmlformats.org/officeDocument/2006/relationships/theme" Target="theme/theme1.xml"/><Relationship Id="rId5" Type="http://schemas.openxmlformats.org/officeDocument/2006/relationships/worksheet" Target="worksheets/sheet5.xml"/><Relationship Id="rId61" Type="http://schemas.microsoft.com/office/2007/relationships/slicerCache" Target="slicerCaches/slicerCache27.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pivotCacheDefinition" Target="pivotCache/pivotCacheDefinition6.xml"/><Relationship Id="rId30" Type="http://schemas.openxmlformats.org/officeDocument/2006/relationships/pivotCacheDefinition" Target="pivotCache/pivotCacheDefinition9.xml"/><Relationship Id="rId35" Type="http://schemas.microsoft.com/office/2007/relationships/slicerCache" Target="slicerCaches/slicerCache1.xml"/><Relationship Id="rId43" Type="http://schemas.microsoft.com/office/2007/relationships/slicerCache" Target="slicerCaches/slicerCache9.xml"/><Relationship Id="rId48" Type="http://schemas.microsoft.com/office/2007/relationships/slicerCache" Target="slicerCaches/slicerCache14.xml"/><Relationship Id="rId56" Type="http://schemas.microsoft.com/office/2007/relationships/slicerCache" Target="slicerCaches/slicerCache22.xml"/><Relationship Id="rId64" Type="http://schemas.microsoft.com/office/2007/relationships/slicerCache" Target="slicerCaches/slicerCache30.xml"/><Relationship Id="rId69" Type="http://schemas.microsoft.com/office/2007/relationships/slicerCache" Target="slicerCaches/slicerCache35.xml"/><Relationship Id="rId77" Type="http://schemas.microsoft.com/office/2007/relationships/slicerCache" Target="slicerCaches/slicerCache43.xml"/><Relationship Id="rId8" Type="http://schemas.openxmlformats.org/officeDocument/2006/relationships/worksheet" Target="worksheets/sheet8.xml"/><Relationship Id="rId51" Type="http://schemas.microsoft.com/office/2007/relationships/slicerCache" Target="slicerCaches/slicerCache17.xml"/><Relationship Id="rId72" Type="http://schemas.microsoft.com/office/2007/relationships/slicerCache" Target="slicerCaches/slicerCache38.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4.xml"/><Relationship Id="rId33" Type="http://schemas.openxmlformats.org/officeDocument/2006/relationships/pivotCacheDefinition" Target="pivotCache/pivotCacheDefinition12.xml"/><Relationship Id="rId38" Type="http://schemas.microsoft.com/office/2007/relationships/slicerCache" Target="slicerCaches/slicerCache4.xml"/><Relationship Id="rId46" Type="http://schemas.microsoft.com/office/2007/relationships/slicerCache" Target="slicerCaches/slicerCache12.xml"/><Relationship Id="rId59" Type="http://schemas.microsoft.com/office/2007/relationships/slicerCache" Target="slicerCaches/slicerCache25.xml"/><Relationship Id="rId67" Type="http://schemas.microsoft.com/office/2007/relationships/slicerCache" Target="slicerCaches/slicerCache33.xml"/><Relationship Id="rId20" Type="http://schemas.openxmlformats.org/officeDocument/2006/relationships/worksheet" Target="worksheets/sheet20.xml"/><Relationship Id="rId41" Type="http://schemas.microsoft.com/office/2007/relationships/slicerCache" Target="slicerCaches/slicerCache7.xml"/><Relationship Id="rId54" Type="http://schemas.microsoft.com/office/2007/relationships/slicerCache" Target="slicerCaches/slicerCache20.xml"/><Relationship Id="rId62" Type="http://schemas.microsoft.com/office/2007/relationships/slicerCache" Target="slicerCaches/slicerCache28.xml"/><Relationship Id="rId70" Type="http://schemas.microsoft.com/office/2007/relationships/slicerCache" Target="slicerCaches/slicerCache36.xml"/><Relationship Id="rId75" Type="http://schemas.microsoft.com/office/2007/relationships/slicerCache" Target="slicerCaches/slicerCache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pivotCacheDefinition" Target="pivotCache/pivotCacheDefinition7.xml"/><Relationship Id="rId36" Type="http://schemas.microsoft.com/office/2007/relationships/slicerCache" Target="slicerCaches/slicerCache2.xml"/><Relationship Id="rId49" Type="http://schemas.microsoft.com/office/2007/relationships/slicerCache" Target="slicerCaches/slicerCache15.xml"/><Relationship Id="rId57" Type="http://schemas.microsoft.com/office/2007/relationships/slicerCache" Target="slicerCaches/slicerCache23.xml"/><Relationship Id="rId10" Type="http://schemas.openxmlformats.org/officeDocument/2006/relationships/worksheet" Target="worksheets/sheet10.xml"/><Relationship Id="rId31" Type="http://schemas.openxmlformats.org/officeDocument/2006/relationships/pivotCacheDefinition" Target="pivotCache/pivotCacheDefinition10.xml"/><Relationship Id="rId44" Type="http://schemas.microsoft.com/office/2007/relationships/slicerCache" Target="slicerCaches/slicerCache10.xml"/><Relationship Id="rId52" Type="http://schemas.microsoft.com/office/2007/relationships/slicerCache" Target="slicerCaches/slicerCache18.xml"/><Relationship Id="rId60" Type="http://schemas.microsoft.com/office/2007/relationships/slicerCache" Target="slicerCaches/slicerCache26.xml"/><Relationship Id="rId65" Type="http://schemas.microsoft.com/office/2007/relationships/slicerCache" Target="slicerCaches/slicerCache31.xml"/><Relationship Id="rId73" Type="http://schemas.microsoft.com/office/2007/relationships/slicerCache" Target="slicerCaches/slicerCache39.xml"/><Relationship Id="rId78" Type="http://schemas.microsoft.com/office/2007/relationships/slicerCache" Target="slicerCaches/slicerCache44.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microsoft.com/office/2007/relationships/slicerCache" Target="slicerCaches/slicerCache5.xml"/><Relationship Id="rId34" Type="http://schemas.openxmlformats.org/officeDocument/2006/relationships/pivotCacheDefinition" Target="pivotCache/pivotCacheDefinition13.xml"/><Relationship Id="rId50" Type="http://schemas.microsoft.com/office/2007/relationships/slicerCache" Target="slicerCaches/slicerCache16.xml"/><Relationship Id="rId55" Type="http://schemas.microsoft.com/office/2007/relationships/slicerCache" Target="slicerCaches/slicerCache21.xml"/><Relationship Id="rId76" Type="http://schemas.microsoft.com/office/2007/relationships/slicerCache" Target="slicerCaches/slicerCache42.xml"/><Relationship Id="rId7" Type="http://schemas.openxmlformats.org/officeDocument/2006/relationships/worksheet" Target="worksheets/sheet7.xml"/><Relationship Id="rId71" Type="http://schemas.microsoft.com/office/2007/relationships/slicerCache" Target="slicerCaches/slicerCache37.xml"/><Relationship Id="rId2" Type="http://schemas.openxmlformats.org/officeDocument/2006/relationships/worksheet" Target="worksheets/sheet2.xml"/><Relationship Id="rId29" Type="http://schemas.openxmlformats.org/officeDocument/2006/relationships/pivotCacheDefinition" Target="pivotCache/pivotCacheDefinition8.xml"/><Relationship Id="rId24" Type="http://schemas.openxmlformats.org/officeDocument/2006/relationships/pivotCacheDefinition" Target="pivotCache/pivotCacheDefinition3.xml"/><Relationship Id="rId40" Type="http://schemas.microsoft.com/office/2007/relationships/slicerCache" Target="slicerCaches/slicerCache6.xml"/><Relationship Id="rId45" Type="http://schemas.microsoft.com/office/2007/relationships/slicerCache" Target="slicerCaches/slicerCache11.xml"/><Relationship Id="rId66" Type="http://schemas.microsoft.com/office/2007/relationships/slicerCache" Target="slicerCaches/slicerCache3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TRANSP.!TablaDinámica6</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Emisiones GEI (tCO2e) del transporte en ZBE (Datos agregados)</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TRANSP.'!$C$13:$C$14</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TRANSP.'!$B$15:$B$19</c:f>
              <c:multiLvlStrCache>
                <c:ptCount val="1"/>
                <c:lvl>
                  <c:pt idx="0">
                    <c:v>Gasolina (E5)</c:v>
                  </c:pt>
                </c:lvl>
                <c:lvl>
                  <c:pt idx="0">
                    <c:v>Turismos</c:v>
                  </c:pt>
                </c:lvl>
                <c:lvl>
                  <c:pt idx="0">
                    <c:v>Flota gestión de residuos</c:v>
                  </c:pt>
                </c:lvl>
                <c:lvl>
                  <c:pt idx="0">
                    <c:v>Ayuntamiento</c:v>
                  </c:pt>
                </c:lvl>
              </c:multiLvlStrCache>
            </c:multiLvlStrRef>
          </c:cat>
          <c:val>
            <c:numRef>
              <c:f>'Tablas Resultados TRANSP.'!$C$15:$C$19</c:f>
              <c:numCache>
                <c:formatCode>0.00</c:formatCode>
                <c:ptCount val="1"/>
                <c:pt idx="0">
                  <c:v>0</c:v>
                </c:pt>
              </c:numCache>
            </c:numRef>
          </c:val>
          <c:extLst>
            <c:ext xmlns:c16="http://schemas.microsoft.com/office/drawing/2014/chart" uri="{C3380CC4-5D6E-409C-BE32-E72D297353CC}">
              <c16:uniqueId val="{00000000-5DC3-4B00-AEAD-2CA20BD34BF0}"/>
            </c:ext>
          </c:extLst>
        </c:ser>
        <c:dLbls>
          <c:dLblPos val="outEnd"/>
          <c:showLegendKey val="0"/>
          <c:showVal val="1"/>
          <c:showCatName val="0"/>
          <c:showSerName val="0"/>
          <c:showPercent val="0"/>
          <c:showBubbleSize val="0"/>
        </c:dLbls>
        <c:gapWidth val="219"/>
        <c:overlap val="-27"/>
        <c:axId val="-1397657296"/>
        <c:axId val="-1397655664"/>
      </c:barChart>
      <c:catAx>
        <c:axId val="-139765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97655664"/>
        <c:crosses val="autoZero"/>
        <c:auto val="1"/>
        <c:lblAlgn val="ctr"/>
        <c:lblOffset val="100"/>
        <c:noMultiLvlLbl val="0"/>
      </c:catAx>
      <c:valAx>
        <c:axId val="-139765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97657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 edificios industriales en ZBE (</a:t>
            </a:r>
            <a:r>
              <a:rPr lang="en-US" sz="1400" b="0" i="0" u="none" strike="noStrike" baseline="0">
                <a:effectLst/>
              </a:rPr>
              <a:t>Datos desagregados</a:t>
            </a:r>
            <a:r>
              <a:rPr lang="en-US"/>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EQUIP.'!$O$13:$O$15</c:f>
              <c:strCache>
                <c:ptCount val="1"/>
                <c:pt idx="0">
                  <c:v>Suma de Dato de actividad - (en blanco)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EQUIP.'!$N$16:$N$18</c:f>
              <c:multiLvlStrCache>
                <c:ptCount val="1"/>
                <c:lvl>
                  <c:pt idx="0">
                    <c:v>(en blanco)</c:v>
                  </c:pt>
                </c:lvl>
                <c:lvl>
                  <c:pt idx="0">
                    <c:v>(en blanco)</c:v>
                  </c:pt>
                </c:lvl>
              </c:multiLvlStrCache>
            </c:multiLvlStrRef>
          </c:cat>
          <c:val>
            <c:numRef>
              <c:f>'Tablas Resultados EQUIP.'!$O$16:$O$18</c:f>
              <c:numCache>
                <c:formatCode>General</c:formatCode>
                <c:ptCount val="1"/>
              </c:numCache>
            </c:numRef>
          </c:val>
          <c:extLst>
            <c:ext xmlns:c16="http://schemas.microsoft.com/office/drawing/2014/chart" uri="{C3380CC4-5D6E-409C-BE32-E72D297353CC}">
              <c16:uniqueId val="{00000000-43F9-402B-B5FE-5DFF454E1B05}"/>
            </c:ext>
          </c:extLst>
        </c:ser>
        <c:ser>
          <c:idx val="1"/>
          <c:order val="1"/>
          <c:tx>
            <c:strRef>
              <c:f>'Tablas Resultados EQUIP.'!$P$13:$P$15</c:f>
              <c:strCache>
                <c:ptCount val="1"/>
                <c:pt idx="0">
                  <c:v>Suma de Emisiones (tCO2e) - (en blanco)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EQUIP.'!$N$16:$N$18</c:f>
              <c:multiLvlStrCache>
                <c:ptCount val="1"/>
                <c:lvl>
                  <c:pt idx="0">
                    <c:v>(en blanco)</c:v>
                  </c:pt>
                </c:lvl>
                <c:lvl>
                  <c:pt idx="0">
                    <c:v>(en blanco)</c:v>
                  </c:pt>
                </c:lvl>
              </c:multiLvlStrCache>
            </c:multiLvlStrRef>
          </c:cat>
          <c:val>
            <c:numRef>
              <c:f>'Tablas Resultados EQUIP.'!$P$16:$P$18</c:f>
              <c:numCache>
                <c:formatCode>General</c:formatCode>
                <c:ptCount val="1"/>
                <c:pt idx="0">
                  <c:v>0</c:v>
                </c:pt>
              </c:numCache>
            </c:numRef>
          </c:val>
          <c:extLst>
            <c:ext xmlns:c16="http://schemas.microsoft.com/office/drawing/2014/chart" uri="{C3380CC4-5D6E-409C-BE32-E72D297353CC}">
              <c16:uniqueId val="{00000001-43F9-402B-B5FE-5DFF454E1B05}"/>
            </c:ext>
          </c:extLst>
        </c:ser>
        <c:dLbls>
          <c:dLblPos val="outEnd"/>
          <c:showLegendKey val="0"/>
          <c:showVal val="1"/>
          <c:showCatName val="0"/>
          <c:showSerName val="0"/>
          <c:showPercent val="0"/>
          <c:showBubbleSize val="0"/>
        </c:dLbls>
        <c:gapWidth val="219"/>
        <c:overlap val="-27"/>
        <c:axId val="-1152033344"/>
        <c:axId val="-1152032256"/>
      </c:barChart>
      <c:catAx>
        <c:axId val="-115203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2256"/>
        <c:crosses val="autoZero"/>
        <c:auto val="1"/>
        <c:lblAlgn val="ctr"/>
        <c:lblOffset val="100"/>
        <c:noMultiLvlLbl val="0"/>
      </c:catAx>
      <c:valAx>
        <c:axId val="-1152032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EQUIP.!TablaDinámica4</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 edificios residenciales en ZBE (</a:t>
            </a:r>
            <a:r>
              <a:rPr lang="en-US" sz="1400" b="0" i="0" u="none" strike="noStrike" baseline="0">
                <a:effectLst/>
              </a:rPr>
              <a:t>Datos desagregados</a:t>
            </a:r>
            <a:r>
              <a:rPr lang="en-US"/>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EQUIP.'!$AM$13:$AM$15</c:f>
              <c:strCache>
                <c:ptCount val="1"/>
                <c:pt idx="0">
                  <c:v>(en blanco) - Suma de Dato de actividad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EQUIP.'!$AL$16:$AL$18</c:f>
              <c:multiLvlStrCache>
                <c:ptCount val="1"/>
                <c:lvl>
                  <c:pt idx="0">
                    <c:v>(en blanco)</c:v>
                  </c:pt>
                </c:lvl>
                <c:lvl>
                  <c:pt idx="0">
                    <c:v>(en blanco)</c:v>
                  </c:pt>
                </c:lvl>
              </c:multiLvlStrCache>
            </c:multiLvlStrRef>
          </c:cat>
          <c:val>
            <c:numRef>
              <c:f>'Tablas Resultados EQUIP.'!$AM$16:$AM$18</c:f>
              <c:numCache>
                <c:formatCode>General</c:formatCode>
                <c:ptCount val="1"/>
              </c:numCache>
            </c:numRef>
          </c:val>
          <c:extLst>
            <c:ext xmlns:c16="http://schemas.microsoft.com/office/drawing/2014/chart" uri="{C3380CC4-5D6E-409C-BE32-E72D297353CC}">
              <c16:uniqueId val="{00000000-6B51-480C-A314-304504D450F2}"/>
            </c:ext>
          </c:extLst>
        </c:ser>
        <c:ser>
          <c:idx val="1"/>
          <c:order val="1"/>
          <c:tx>
            <c:strRef>
              <c:f>'Tablas Resultados EQUIP.'!$AN$13:$AN$15</c:f>
              <c:strCache>
                <c:ptCount val="1"/>
                <c:pt idx="0">
                  <c:v>(en blanco)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EQUIP.'!$AL$16:$AL$18</c:f>
              <c:multiLvlStrCache>
                <c:ptCount val="1"/>
                <c:lvl>
                  <c:pt idx="0">
                    <c:v>(en blanco)</c:v>
                  </c:pt>
                </c:lvl>
                <c:lvl>
                  <c:pt idx="0">
                    <c:v>(en blanco)</c:v>
                  </c:pt>
                </c:lvl>
              </c:multiLvlStrCache>
            </c:multiLvlStrRef>
          </c:cat>
          <c:val>
            <c:numRef>
              <c:f>'Tablas Resultados EQUIP.'!$AN$16:$AN$18</c:f>
              <c:numCache>
                <c:formatCode>General</c:formatCode>
                <c:ptCount val="1"/>
                <c:pt idx="0">
                  <c:v>0</c:v>
                </c:pt>
              </c:numCache>
            </c:numRef>
          </c:val>
          <c:extLst>
            <c:ext xmlns:c16="http://schemas.microsoft.com/office/drawing/2014/chart" uri="{C3380CC4-5D6E-409C-BE32-E72D297353CC}">
              <c16:uniqueId val="{00000001-6B51-480C-A314-304504D450F2}"/>
            </c:ext>
          </c:extLst>
        </c:ser>
        <c:dLbls>
          <c:dLblPos val="outEnd"/>
          <c:showLegendKey val="0"/>
          <c:showVal val="1"/>
          <c:showCatName val="0"/>
          <c:showSerName val="0"/>
          <c:showPercent val="0"/>
          <c:showBubbleSize val="0"/>
        </c:dLbls>
        <c:gapWidth val="219"/>
        <c:overlap val="-27"/>
        <c:axId val="-1152028992"/>
        <c:axId val="-1152030624"/>
      </c:barChart>
      <c:catAx>
        <c:axId val="-115202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0624"/>
        <c:crosses val="autoZero"/>
        <c:auto val="1"/>
        <c:lblAlgn val="ctr"/>
        <c:lblOffset val="100"/>
        <c:noMultiLvlLbl val="0"/>
      </c:catAx>
      <c:valAx>
        <c:axId val="-1152030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89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EQUIP.!TablaDinámica12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Uso de energías renovables en equipamientos (emisiones en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EQUIP.'!$BE$13:$BE$15</c:f>
              <c:strCache>
                <c:ptCount val="1"/>
                <c:pt idx="0">
                  <c:v>2020 - Suma de Dato de actividad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EQUIP.'!$BD$16:$BD$37</c:f>
              <c:multiLvlStrCache>
                <c:ptCount val="18"/>
                <c:lvl>
                  <c:pt idx="0">
                    <c:v>Biomasa</c:v>
                  </c:pt>
                  <c:pt idx="1">
                    <c:v>Eólica</c:v>
                  </c:pt>
                  <c:pt idx="2">
                    <c:v>Geotermia</c:v>
                  </c:pt>
                  <c:pt idx="3">
                    <c:v>Hidráulica</c:v>
                  </c:pt>
                  <c:pt idx="4">
                    <c:v>Solar fotovoltaica</c:v>
                  </c:pt>
                  <c:pt idx="5">
                    <c:v>Solar térmica</c:v>
                  </c:pt>
                  <c:pt idx="6">
                    <c:v>Biomasa</c:v>
                  </c:pt>
                  <c:pt idx="7">
                    <c:v>Eólica</c:v>
                  </c:pt>
                  <c:pt idx="8">
                    <c:v>Geotermia</c:v>
                  </c:pt>
                  <c:pt idx="9">
                    <c:v>Hidráulica</c:v>
                  </c:pt>
                  <c:pt idx="10">
                    <c:v>Solar fotovoltaica</c:v>
                  </c:pt>
                  <c:pt idx="11">
                    <c:v>Solar térmica</c:v>
                  </c:pt>
                  <c:pt idx="12">
                    <c:v>Biomasa</c:v>
                  </c:pt>
                  <c:pt idx="13">
                    <c:v>Eólica</c:v>
                  </c:pt>
                  <c:pt idx="14">
                    <c:v>Geotermia</c:v>
                  </c:pt>
                  <c:pt idx="15">
                    <c:v>Hidráulica</c:v>
                  </c:pt>
                  <c:pt idx="16">
                    <c:v>Solar fotovoltaica</c:v>
                  </c:pt>
                  <c:pt idx="17">
                    <c:v>Solar térmica</c:v>
                  </c:pt>
                </c:lvl>
                <c:lvl>
                  <c:pt idx="0">
                    <c:v>Industrial</c:v>
                  </c:pt>
                  <c:pt idx="6">
                    <c:v>Residencial</c:v>
                  </c:pt>
                  <c:pt idx="12">
                    <c:v>Servicios</c:v>
                  </c:pt>
                </c:lvl>
              </c:multiLvlStrCache>
            </c:multiLvlStrRef>
          </c:cat>
          <c:val>
            <c:numRef>
              <c:f>'Tablas Resultados EQUIP.'!$BE$16:$BE$37</c:f>
              <c:numCache>
                <c:formatCode>General</c:formatCode>
                <c:ptCount val="18"/>
              </c:numCache>
            </c:numRef>
          </c:val>
          <c:extLst>
            <c:ext xmlns:c16="http://schemas.microsoft.com/office/drawing/2014/chart" uri="{C3380CC4-5D6E-409C-BE32-E72D297353CC}">
              <c16:uniqueId val="{00000000-66A5-437E-8476-8EB318C6004D}"/>
            </c:ext>
          </c:extLst>
        </c:ser>
        <c:ser>
          <c:idx val="1"/>
          <c:order val="1"/>
          <c:tx>
            <c:strRef>
              <c:f>'Tablas Resultados EQUIP.'!$BF$13:$BF$15</c:f>
              <c:strCache>
                <c:ptCount val="1"/>
                <c:pt idx="0">
                  <c:v>2020 -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EQUIP.'!$BD$16:$BD$37</c:f>
              <c:multiLvlStrCache>
                <c:ptCount val="18"/>
                <c:lvl>
                  <c:pt idx="0">
                    <c:v>Biomasa</c:v>
                  </c:pt>
                  <c:pt idx="1">
                    <c:v>Eólica</c:v>
                  </c:pt>
                  <c:pt idx="2">
                    <c:v>Geotermia</c:v>
                  </c:pt>
                  <c:pt idx="3">
                    <c:v>Hidráulica</c:v>
                  </c:pt>
                  <c:pt idx="4">
                    <c:v>Solar fotovoltaica</c:v>
                  </c:pt>
                  <c:pt idx="5">
                    <c:v>Solar térmica</c:v>
                  </c:pt>
                  <c:pt idx="6">
                    <c:v>Biomasa</c:v>
                  </c:pt>
                  <c:pt idx="7">
                    <c:v>Eólica</c:v>
                  </c:pt>
                  <c:pt idx="8">
                    <c:v>Geotermia</c:v>
                  </c:pt>
                  <c:pt idx="9">
                    <c:v>Hidráulica</c:v>
                  </c:pt>
                  <c:pt idx="10">
                    <c:v>Solar fotovoltaica</c:v>
                  </c:pt>
                  <c:pt idx="11">
                    <c:v>Solar térmica</c:v>
                  </c:pt>
                  <c:pt idx="12">
                    <c:v>Biomasa</c:v>
                  </c:pt>
                  <c:pt idx="13">
                    <c:v>Eólica</c:v>
                  </c:pt>
                  <c:pt idx="14">
                    <c:v>Geotermia</c:v>
                  </c:pt>
                  <c:pt idx="15">
                    <c:v>Hidráulica</c:v>
                  </c:pt>
                  <c:pt idx="16">
                    <c:v>Solar fotovoltaica</c:v>
                  </c:pt>
                  <c:pt idx="17">
                    <c:v>Solar térmica</c:v>
                  </c:pt>
                </c:lvl>
                <c:lvl>
                  <c:pt idx="0">
                    <c:v>Industrial</c:v>
                  </c:pt>
                  <c:pt idx="6">
                    <c:v>Residencial</c:v>
                  </c:pt>
                  <c:pt idx="12">
                    <c:v>Servicios</c:v>
                  </c:pt>
                </c:lvl>
              </c:multiLvlStrCache>
            </c:multiLvlStrRef>
          </c:cat>
          <c:val>
            <c:numRef>
              <c:f>'Tablas Resultados EQUIP.'!$BF$16:$BF$37</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66A5-437E-8476-8EB318C6004D}"/>
            </c:ext>
          </c:extLst>
        </c:ser>
        <c:ser>
          <c:idx val="2"/>
          <c:order val="2"/>
          <c:tx>
            <c:strRef>
              <c:f>'Tablas Resultados EQUIP.'!$BG$13:$BG$15</c:f>
              <c:strCache>
                <c:ptCount val="1"/>
                <c:pt idx="0">
                  <c:v>2021 - Suma de Dato de actividad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EQUIP.'!$BD$16:$BD$37</c:f>
              <c:multiLvlStrCache>
                <c:ptCount val="18"/>
                <c:lvl>
                  <c:pt idx="0">
                    <c:v>Biomasa</c:v>
                  </c:pt>
                  <c:pt idx="1">
                    <c:v>Eólica</c:v>
                  </c:pt>
                  <c:pt idx="2">
                    <c:v>Geotermia</c:v>
                  </c:pt>
                  <c:pt idx="3">
                    <c:v>Hidráulica</c:v>
                  </c:pt>
                  <c:pt idx="4">
                    <c:v>Solar fotovoltaica</c:v>
                  </c:pt>
                  <c:pt idx="5">
                    <c:v>Solar térmica</c:v>
                  </c:pt>
                  <c:pt idx="6">
                    <c:v>Biomasa</c:v>
                  </c:pt>
                  <c:pt idx="7">
                    <c:v>Eólica</c:v>
                  </c:pt>
                  <c:pt idx="8">
                    <c:v>Geotermia</c:v>
                  </c:pt>
                  <c:pt idx="9">
                    <c:v>Hidráulica</c:v>
                  </c:pt>
                  <c:pt idx="10">
                    <c:v>Solar fotovoltaica</c:v>
                  </c:pt>
                  <c:pt idx="11">
                    <c:v>Solar térmica</c:v>
                  </c:pt>
                  <c:pt idx="12">
                    <c:v>Biomasa</c:v>
                  </c:pt>
                  <c:pt idx="13">
                    <c:v>Eólica</c:v>
                  </c:pt>
                  <c:pt idx="14">
                    <c:v>Geotermia</c:v>
                  </c:pt>
                  <c:pt idx="15">
                    <c:v>Hidráulica</c:v>
                  </c:pt>
                  <c:pt idx="16">
                    <c:v>Solar fotovoltaica</c:v>
                  </c:pt>
                  <c:pt idx="17">
                    <c:v>Solar térmica</c:v>
                  </c:pt>
                </c:lvl>
                <c:lvl>
                  <c:pt idx="0">
                    <c:v>Industrial</c:v>
                  </c:pt>
                  <c:pt idx="6">
                    <c:v>Residencial</c:v>
                  </c:pt>
                  <c:pt idx="12">
                    <c:v>Servicios</c:v>
                  </c:pt>
                </c:lvl>
              </c:multiLvlStrCache>
            </c:multiLvlStrRef>
          </c:cat>
          <c:val>
            <c:numRef>
              <c:f>'Tablas Resultados EQUIP.'!$BG$16:$BG$37</c:f>
              <c:numCache>
                <c:formatCode>General</c:formatCode>
                <c:ptCount val="18"/>
              </c:numCache>
            </c:numRef>
          </c:val>
          <c:extLst>
            <c:ext xmlns:c16="http://schemas.microsoft.com/office/drawing/2014/chart" uri="{C3380CC4-5D6E-409C-BE32-E72D297353CC}">
              <c16:uniqueId val="{00000002-66A5-437E-8476-8EB318C6004D}"/>
            </c:ext>
          </c:extLst>
        </c:ser>
        <c:ser>
          <c:idx val="3"/>
          <c:order val="3"/>
          <c:tx>
            <c:strRef>
              <c:f>'Tablas Resultados EQUIP.'!$BH$13:$BH$15</c:f>
              <c:strCache>
                <c:ptCount val="1"/>
                <c:pt idx="0">
                  <c:v>2021 - Suma de Emisiones (tCO2e)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EQUIP.'!$BD$16:$BD$37</c:f>
              <c:multiLvlStrCache>
                <c:ptCount val="18"/>
                <c:lvl>
                  <c:pt idx="0">
                    <c:v>Biomasa</c:v>
                  </c:pt>
                  <c:pt idx="1">
                    <c:v>Eólica</c:v>
                  </c:pt>
                  <c:pt idx="2">
                    <c:v>Geotermia</c:v>
                  </c:pt>
                  <c:pt idx="3">
                    <c:v>Hidráulica</c:v>
                  </c:pt>
                  <c:pt idx="4">
                    <c:v>Solar fotovoltaica</c:v>
                  </c:pt>
                  <c:pt idx="5">
                    <c:v>Solar térmica</c:v>
                  </c:pt>
                  <c:pt idx="6">
                    <c:v>Biomasa</c:v>
                  </c:pt>
                  <c:pt idx="7">
                    <c:v>Eólica</c:v>
                  </c:pt>
                  <c:pt idx="8">
                    <c:v>Geotermia</c:v>
                  </c:pt>
                  <c:pt idx="9">
                    <c:v>Hidráulica</c:v>
                  </c:pt>
                  <c:pt idx="10">
                    <c:v>Solar fotovoltaica</c:v>
                  </c:pt>
                  <c:pt idx="11">
                    <c:v>Solar térmica</c:v>
                  </c:pt>
                  <c:pt idx="12">
                    <c:v>Biomasa</c:v>
                  </c:pt>
                  <c:pt idx="13">
                    <c:v>Eólica</c:v>
                  </c:pt>
                  <c:pt idx="14">
                    <c:v>Geotermia</c:v>
                  </c:pt>
                  <c:pt idx="15">
                    <c:v>Hidráulica</c:v>
                  </c:pt>
                  <c:pt idx="16">
                    <c:v>Solar fotovoltaica</c:v>
                  </c:pt>
                  <c:pt idx="17">
                    <c:v>Solar térmica</c:v>
                  </c:pt>
                </c:lvl>
                <c:lvl>
                  <c:pt idx="0">
                    <c:v>Industrial</c:v>
                  </c:pt>
                  <c:pt idx="6">
                    <c:v>Residencial</c:v>
                  </c:pt>
                  <c:pt idx="12">
                    <c:v>Servicios</c:v>
                  </c:pt>
                </c:lvl>
              </c:multiLvlStrCache>
            </c:multiLvlStrRef>
          </c:cat>
          <c:val>
            <c:numRef>
              <c:f>'Tablas Resultados EQUIP.'!$BH$16:$BH$37</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3-66A5-437E-8476-8EB318C6004D}"/>
            </c:ext>
          </c:extLst>
        </c:ser>
        <c:dLbls>
          <c:dLblPos val="outEnd"/>
          <c:showLegendKey val="0"/>
          <c:showVal val="1"/>
          <c:showCatName val="0"/>
          <c:showSerName val="0"/>
          <c:showPercent val="0"/>
          <c:showBubbleSize val="0"/>
        </c:dLbls>
        <c:gapWidth val="219"/>
        <c:overlap val="-27"/>
        <c:axId val="-1152028448"/>
        <c:axId val="-1152031712"/>
      </c:barChart>
      <c:catAx>
        <c:axId val="-115202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1712"/>
        <c:crosses val="autoZero"/>
        <c:auto val="1"/>
        <c:lblAlgn val="ctr"/>
        <c:lblOffset val="100"/>
        <c:noMultiLvlLbl val="0"/>
      </c:catAx>
      <c:valAx>
        <c:axId val="-1152031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84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EQUIP.!TablaDinámica6</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Emisiones GEI (tCO2e) de edificios residenciales según certificación energética</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pivotFmt>
    </c:pivotFmts>
    <c:plotArea>
      <c:layout/>
      <c:barChart>
        <c:barDir val="col"/>
        <c:grouping val="clustered"/>
        <c:varyColors val="0"/>
        <c:ser>
          <c:idx val="0"/>
          <c:order val="0"/>
          <c:tx>
            <c:strRef>
              <c:f>'Tablas Resultados EQUIP.'!$BP$13:$BP$14</c:f>
              <c:strCache>
                <c:ptCount val="1"/>
                <c:pt idx="0">
                  <c:v>(en blanco)</c:v>
                </c:pt>
              </c:strCache>
            </c:strRef>
          </c:tx>
          <c:spPr>
            <a:solidFill>
              <a:schemeClr val="accent1"/>
            </a:solidFill>
            <a:ln>
              <a:noFill/>
            </a:ln>
            <a:effectLst/>
          </c:spPr>
          <c:invertIfNegative val="0"/>
          <c:cat>
            <c:multiLvlStrRef>
              <c:f>'Tablas Resultados EQUIP.'!$BO$15:$BO$17</c:f>
              <c:multiLvlStrCache>
                <c:ptCount val="1"/>
                <c:lvl>
                  <c:pt idx="0">
                    <c:v>(en blanco)</c:v>
                  </c:pt>
                </c:lvl>
                <c:lvl>
                  <c:pt idx="0">
                    <c:v>(en blanco)</c:v>
                  </c:pt>
                </c:lvl>
              </c:multiLvlStrCache>
            </c:multiLvlStrRef>
          </c:cat>
          <c:val>
            <c:numRef>
              <c:f>'Tablas Resultados EQUIP.'!$BP$15:$BP$17</c:f>
              <c:numCache>
                <c:formatCode>General</c:formatCode>
                <c:ptCount val="1"/>
                <c:pt idx="0">
                  <c:v>#N/A</c:v>
                </c:pt>
              </c:numCache>
            </c:numRef>
          </c:val>
          <c:extLst>
            <c:ext xmlns:c16="http://schemas.microsoft.com/office/drawing/2014/chart" uri="{C3380CC4-5D6E-409C-BE32-E72D297353CC}">
              <c16:uniqueId val="{00000000-A32A-4F32-8575-787CA492F64A}"/>
            </c:ext>
          </c:extLst>
        </c:ser>
        <c:dLbls>
          <c:showLegendKey val="0"/>
          <c:showVal val="0"/>
          <c:showCatName val="0"/>
          <c:showSerName val="0"/>
          <c:showPercent val="0"/>
          <c:showBubbleSize val="0"/>
        </c:dLbls>
        <c:gapWidth val="219"/>
        <c:overlap val="-27"/>
        <c:axId val="1259019040"/>
        <c:axId val="1259014720"/>
      </c:barChart>
      <c:catAx>
        <c:axId val="125901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59014720"/>
        <c:crosses val="autoZero"/>
        <c:auto val="1"/>
        <c:lblAlgn val="ctr"/>
        <c:lblOffset val="100"/>
        <c:noMultiLvlLbl val="0"/>
      </c:catAx>
      <c:valAx>
        <c:axId val="1259014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590190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TRANSP.!TablaDinámica7</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del transporte municipal en ZBE (Datos desagregados)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TRANSP.'!$O$13:$O$15</c:f>
              <c:strCache>
                <c:ptCount val="1"/>
                <c:pt idx="0">
                  <c:v>(en blanco) - Suma de Dato de actividad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TRANSP.'!$N$16:$N$19</c:f>
              <c:multiLvlStrCache>
                <c:ptCount val="1"/>
                <c:lvl>
                  <c:pt idx="0">
                    <c:v>(en blanco)</c:v>
                  </c:pt>
                </c:lvl>
                <c:lvl>
                  <c:pt idx="0">
                    <c:v>(en blanco)</c:v>
                  </c:pt>
                </c:lvl>
                <c:lvl>
                  <c:pt idx="0">
                    <c:v>Flota municipal</c:v>
                  </c:pt>
                </c:lvl>
              </c:multiLvlStrCache>
            </c:multiLvlStrRef>
          </c:cat>
          <c:val>
            <c:numRef>
              <c:f>'Tablas Resultados TRANSP.'!$O$16:$O$19</c:f>
              <c:numCache>
                <c:formatCode>General</c:formatCode>
                <c:ptCount val="1"/>
              </c:numCache>
            </c:numRef>
          </c:val>
          <c:extLst>
            <c:ext xmlns:c16="http://schemas.microsoft.com/office/drawing/2014/chart" uri="{C3380CC4-5D6E-409C-BE32-E72D297353CC}">
              <c16:uniqueId val="{00000000-ED85-4DB7-8D2F-80AC6B86AE6E}"/>
            </c:ext>
          </c:extLst>
        </c:ser>
        <c:ser>
          <c:idx val="1"/>
          <c:order val="1"/>
          <c:tx>
            <c:strRef>
              <c:f>'Tablas Resultados TRANSP.'!$P$13:$P$15</c:f>
              <c:strCache>
                <c:ptCount val="1"/>
                <c:pt idx="0">
                  <c:v>(en blanco)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TRANSP.'!$N$16:$N$19</c:f>
              <c:multiLvlStrCache>
                <c:ptCount val="1"/>
                <c:lvl>
                  <c:pt idx="0">
                    <c:v>(en blanco)</c:v>
                  </c:pt>
                </c:lvl>
                <c:lvl>
                  <c:pt idx="0">
                    <c:v>(en blanco)</c:v>
                  </c:pt>
                </c:lvl>
                <c:lvl>
                  <c:pt idx="0">
                    <c:v>Flota municipal</c:v>
                  </c:pt>
                </c:lvl>
              </c:multiLvlStrCache>
            </c:multiLvlStrRef>
          </c:cat>
          <c:val>
            <c:numRef>
              <c:f>'Tablas Resultados TRANSP.'!$P$16:$P$19</c:f>
              <c:numCache>
                <c:formatCode>General</c:formatCode>
                <c:ptCount val="1"/>
                <c:pt idx="0">
                  <c:v>0</c:v>
                </c:pt>
              </c:numCache>
            </c:numRef>
          </c:val>
          <c:extLst>
            <c:ext xmlns:c16="http://schemas.microsoft.com/office/drawing/2014/chart" uri="{C3380CC4-5D6E-409C-BE32-E72D297353CC}">
              <c16:uniqueId val="{00000001-ED85-4DB7-8D2F-80AC6B86AE6E}"/>
            </c:ext>
          </c:extLst>
        </c:ser>
        <c:dLbls>
          <c:dLblPos val="outEnd"/>
          <c:showLegendKey val="0"/>
          <c:showVal val="1"/>
          <c:showCatName val="0"/>
          <c:showSerName val="0"/>
          <c:showPercent val="0"/>
          <c:showBubbleSize val="0"/>
        </c:dLbls>
        <c:gapWidth val="219"/>
        <c:overlap val="-27"/>
        <c:axId val="-1152024640"/>
        <c:axId val="-1152027904"/>
      </c:barChart>
      <c:catAx>
        <c:axId val="-115202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7904"/>
        <c:crosses val="autoZero"/>
        <c:auto val="1"/>
        <c:lblAlgn val="ctr"/>
        <c:lblOffset val="100"/>
        <c:noMultiLvlLbl val="0"/>
      </c:catAx>
      <c:valAx>
        <c:axId val="-11520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46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TRANSP.!TablaDinámica8</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del transporte gestión de residuos en ZBE (Datos desagregados)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TRANSP.'!$AA$13:$AA$15</c:f>
              <c:strCache>
                <c:ptCount val="1"/>
                <c:pt idx="0">
                  <c:v>(en blanco) - Suma de Dato de actividad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TRANSP.'!$Z$16:$Z$19</c:f>
              <c:multiLvlStrCache>
                <c:ptCount val="1"/>
                <c:lvl>
                  <c:pt idx="0">
                    <c:v>(en blanco)</c:v>
                  </c:pt>
                </c:lvl>
                <c:lvl>
                  <c:pt idx="0">
                    <c:v>(en blanco)</c:v>
                  </c:pt>
                </c:lvl>
                <c:lvl>
                  <c:pt idx="0">
                    <c:v>Flota gestión de residuos</c:v>
                  </c:pt>
                </c:lvl>
              </c:multiLvlStrCache>
            </c:multiLvlStrRef>
          </c:cat>
          <c:val>
            <c:numRef>
              <c:f>'Tablas Resultados TRANSP.'!$AA$16:$AA$19</c:f>
              <c:numCache>
                <c:formatCode>General</c:formatCode>
                <c:ptCount val="1"/>
              </c:numCache>
            </c:numRef>
          </c:val>
          <c:extLst>
            <c:ext xmlns:c16="http://schemas.microsoft.com/office/drawing/2014/chart" uri="{C3380CC4-5D6E-409C-BE32-E72D297353CC}">
              <c16:uniqueId val="{00000000-9500-44CD-A0EB-DC6D51DAF1C3}"/>
            </c:ext>
          </c:extLst>
        </c:ser>
        <c:ser>
          <c:idx val="1"/>
          <c:order val="1"/>
          <c:tx>
            <c:strRef>
              <c:f>'Tablas Resultados TRANSP.'!$AB$13:$AB$15</c:f>
              <c:strCache>
                <c:ptCount val="1"/>
                <c:pt idx="0">
                  <c:v>(en blanco)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TRANSP.'!$Z$16:$Z$19</c:f>
              <c:multiLvlStrCache>
                <c:ptCount val="1"/>
                <c:lvl>
                  <c:pt idx="0">
                    <c:v>(en blanco)</c:v>
                  </c:pt>
                </c:lvl>
                <c:lvl>
                  <c:pt idx="0">
                    <c:v>(en blanco)</c:v>
                  </c:pt>
                </c:lvl>
                <c:lvl>
                  <c:pt idx="0">
                    <c:v>Flota gestión de residuos</c:v>
                  </c:pt>
                </c:lvl>
              </c:multiLvlStrCache>
            </c:multiLvlStrRef>
          </c:cat>
          <c:val>
            <c:numRef>
              <c:f>'Tablas Resultados TRANSP.'!$AB$16:$AB$19</c:f>
              <c:numCache>
                <c:formatCode>General</c:formatCode>
                <c:ptCount val="1"/>
              </c:numCache>
            </c:numRef>
          </c:val>
          <c:extLst>
            <c:ext xmlns:c16="http://schemas.microsoft.com/office/drawing/2014/chart" uri="{C3380CC4-5D6E-409C-BE32-E72D297353CC}">
              <c16:uniqueId val="{00000001-9500-44CD-A0EB-DC6D51DAF1C3}"/>
            </c:ext>
          </c:extLst>
        </c:ser>
        <c:dLbls>
          <c:dLblPos val="outEnd"/>
          <c:showLegendKey val="0"/>
          <c:showVal val="1"/>
          <c:showCatName val="0"/>
          <c:showSerName val="0"/>
          <c:showPercent val="0"/>
          <c:showBubbleSize val="0"/>
        </c:dLbls>
        <c:gapWidth val="219"/>
        <c:overlap val="-27"/>
        <c:axId val="-1152034432"/>
        <c:axId val="-1152027360"/>
      </c:barChart>
      <c:catAx>
        <c:axId val="-115203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7360"/>
        <c:crosses val="autoZero"/>
        <c:auto val="1"/>
        <c:lblAlgn val="ctr"/>
        <c:lblOffset val="100"/>
        <c:noMultiLvlLbl val="0"/>
      </c:catAx>
      <c:valAx>
        <c:axId val="-1152027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44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TRANSP.!TablaDinámica9</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del transporte público en ZBE (Datos desagregados)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TRANSP.'!$AJ$13:$AJ$15</c:f>
              <c:strCache>
                <c:ptCount val="1"/>
                <c:pt idx="0">
                  <c:v>(en blanco) - Suma de Dato de actividad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TRANSP.'!$AI$16:$AI$19</c:f>
              <c:multiLvlStrCache>
                <c:ptCount val="1"/>
                <c:lvl>
                  <c:pt idx="0">
                    <c:v>(en blanco)</c:v>
                  </c:pt>
                </c:lvl>
                <c:lvl>
                  <c:pt idx="0">
                    <c:v>(en blanco)</c:v>
                  </c:pt>
                </c:lvl>
                <c:lvl>
                  <c:pt idx="0">
                    <c:v>Transporte público</c:v>
                  </c:pt>
                </c:lvl>
              </c:multiLvlStrCache>
            </c:multiLvlStrRef>
          </c:cat>
          <c:val>
            <c:numRef>
              <c:f>'Tablas Resultados TRANSP.'!$AJ$16:$AJ$19</c:f>
              <c:numCache>
                <c:formatCode>General</c:formatCode>
                <c:ptCount val="1"/>
              </c:numCache>
            </c:numRef>
          </c:val>
          <c:extLst>
            <c:ext xmlns:c16="http://schemas.microsoft.com/office/drawing/2014/chart" uri="{C3380CC4-5D6E-409C-BE32-E72D297353CC}">
              <c16:uniqueId val="{00000000-C639-41DA-A06E-8B16E66F299E}"/>
            </c:ext>
          </c:extLst>
        </c:ser>
        <c:ser>
          <c:idx val="1"/>
          <c:order val="1"/>
          <c:tx>
            <c:strRef>
              <c:f>'Tablas Resultados TRANSP.'!$AK$13:$AK$15</c:f>
              <c:strCache>
                <c:ptCount val="1"/>
                <c:pt idx="0">
                  <c:v>(en blanco)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TRANSP.'!$AI$16:$AI$19</c:f>
              <c:multiLvlStrCache>
                <c:ptCount val="1"/>
                <c:lvl>
                  <c:pt idx="0">
                    <c:v>(en blanco)</c:v>
                  </c:pt>
                </c:lvl>
                <c:lvl>
                  <c:pt idx="0">
                    <c:v>(en blanco)</c:v>
                  </c:pt>
                </c:lvl>
                <c:lvl>
                  <c:pt idx="0">
                    <c:v>Transporte público</c:v>
                  </c:pt>
                </c:lvl>
              </c:multiLvlStrCache>
            </c:multiLvlStrRef>
          </c:cat>
          <c:val>
            <c:numRef>
              <c:f>'Tablas Resultados TRANSP.'!$AK$16:$AK$19</c:f>
              <c:numCache>
                <c:formatCode>General</c:formatCode>
                <c:ptCount val="1"/>
                <c:pt idx="0">
                  <c:v>0</c:v>
                </c:pt>
              </c:numCache>
            </c:numRef>
          </c:val>
          <c:extLst>
            <c:ext xmlns:c16="http://schemas.microsoft.com/office/drawing/2014/chart" uri="{C3380CC4-5D6E-409C-BE32-E72D297353CC}">
              <c16:uniqueId val="{00000001-C639-41DA-A06E-8B16E66F299E}"/>
            </c:ext>
          </c:extLst>
        </c:ser>
        <c:dLbls>
          <c:dLblPos val="outEnd"/>
          <c:showLegendKey val="0"/>
          <c:showVal val="1"/>
          <c:showCatName val="0"/>
          <c:showSerName val="0"/>
          <c:showPercent val="0"/>
          <c:showBubbleSize val="0"/>
        </c:dLbls>
        <c:gapWidth val="219"/>
        <c:overlap val="-27"/>
        <c:axId val="-1152034976"/>
        <c:axId val="-1152023008"/>
      </c:barChart>
      <c:catAx>
        <c:axId val="-11520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3008"/>
        <c:crosses val="autoZero"/>
        <c:auto val="1"/>
        <c:lblAlgn val="ctr"/>
        <c:lblOffset val="100"/>
        <c:noMultiLvlLbl val="0"/>
      </c:catAx>
      <c:valAx>
        <c:axId val="-1152023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4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TRANSP.!TablaDinámica10</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del transporte privado en ZBE (Datos desagregados)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TRANSP.'!$AU$13:$AU$15</c:f>
              <c:strCache>
                <c:ptCount val="1"/>
                <c:pt idx="0">
                  <c:v>(en blanco) - Suma de Dato de actividad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TRANSP.'!$AT$16:$AT$19</c:f>
              <c:multiLvlStrCache>
                <c:ptCount val="1"/>
                <c:lvl>
                  <c:pt idx="0">
                    <c:v>(en blanco)</c:v>
                  </c:pt>
                </c:lvl>
                <c:lvl>
                  <c:pt idx="0">
                    <c:v>(en blanco)</c:v>
                  </c:pt>
                </c:lvl>
                <c:lvl>
                  <c:pt idx="0">
                    <c:v>Transporte privado</c:v>
                  </c:pt>
                </c:lvl>
              </c:multiLvlStrCache>
            </c:multiLvlStrRef>
          </c:cat>
          <c:val>
            <c:numRef>
              <c:f>'Tablas Resultados TRANSP.'!$AU$16:$AU$19</c:f>
              <c:numCache>
                <c:formatCode>General</c:formatCode>
                <c:ptCount val="1"/>
              </c:numCache>
            </c:numRef>
          </c:val>
          <c:extLst>
            <c:ext xmlns:c16="http://schemas.microsoft.com/office/drawing/2014/chart" uri="{C3380CC4-5D6E-409C-BE32-E72D297353CC}">
              <c16:uniqueId val="{00000000-7C0F-482A-84F2-990251031650}"/>
            </c:ext>
          </c:extLst>
        </c:ser>
        <c:ser>
          <c:idx val="1"/>
          <c:order val="1"/>
          <c:tx>
            <c:strRef>
              <c:f>'Tablas Resultados TRANSP.'!$AV$13:$AV$15</c:f>
              <c:strCache>
                <c:ptCount val="1"/>
                <c:pt idx="0">
                  <c:v>(en blanco)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TRANSP.'!$AT$16:$AT$19</c:f>
              <c:multiLvlStrCache>
                <c:ptCount val="1"/>
                <c:lvl>
                  <c:pt idx="0">
                    <c:v>(en blanco)</c:v>
                  </c:pt>
                </c:lvl>
                <c:lvl>
                  <c:pt idx="0">
                    <c:v>(en blanco)</c:v>
                  </c:pt>
                </c:lvl>
                <c:lvl>
                  <c:pt idx="0">
                    <c:v>Transporte privado</c:v>
                  </c:pt>
                </c:lvl>
              </c:multiLvlStrCache>
            </c:multiLvlStrRef>
          </c:cat>
          <c:val>
            <c:numRef>
              <c:f>'Tablas Resultados TRANSP.'!$AV$16:$AV$19</c:f>
              <c:numCache>
                <c:formatCode>General</c:formatCode>
                <c:ptCount val="1"/>
                <c:pt idx="0">
                  <c:v>0</c:v>
                </c:pt>
              </c:numCache>
            </c:numRef>
          </c:val>
          <c:extLst>
            <c:ext xmlns:c16="http://schemas.microsoft.com/office/drawing/2014/chart" uri="{C3380CC4-5D6E-409C-BE32-E72D297353CC}">
              <c16:uniqueId val="{00000001-7C0F-482A-84F2-990251031650}"/>
            </c:ext>
          </c:extLst>
        </c:ser>
        <c:dLbls>
          <c:dLblPos val="outEnd"/>
          <c:showLegendKey val="0"/>
          <c:showVal val="1"/>
          <c:showCatName val="0"/>
          <c:showSerName val="0"/>
          <c:showPercent val="0"/>
          <c:showBubbleSize val="0"/>
        </c:dLbls>
        <c:gapWidth val="219"/>
        <c:overlap val="-27"/>
        <c:axId val="-1152032800"/>
        <c:axId val="-1152031168"/>
      </c:barChart>
      <c:catAx>
        <c:axId val="-115203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1168"/>
        <c:crosses val="autoZero"/>
        <c:auto val="1"/>
        <c:lblAlgn val="ctr"/>
        <c:lblOffset val="100"/>
        <c:noMultiLvlLbl val="0"/>
      </c:catAx>
      <c:valAx>
        <c:axId val="-1152031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2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TRANSP.!TablaDinámica11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del transporte comercial en ZBE (Datos desagregados)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s>
    <c:plotArea>
      <c:layout/>
      <c:barChart>
        <c:barDir val="col"/>
        <c:grouping val="clustered"/>
        <c:varyColors val="0"/>
        <c:ser>
          <c:idx val="0"/>
          <c:order val="0"/>
          <c:tx>
            <c:strRef>
              <c:f>'Tablas Resultados TRANSP.'!$BD$13</c:f>
              <c:strCache>
                <c:ptCount val="1"/>
                <c:pt idx="0">
                  <c:v>Suma de Dato de actividad</c:v>
                </c:pt>
              </c:strCache>
            </c:strRef>
          </c:tx>
          <c:spPr>
            <a:solidFill>
              <a:schemeClr val="accent1"/>
            </a:solidFill>
            <a:ln>
              <a:noFill/>
            </a:ln>
            <a:effectLst/>
          </c:spPr>
          <c:invertIfNegative val="0"/>
          <c:dLbls>
            <c:delete val="1"/>
          </c:dLbls>
          <c:cat>
            <c:strRef>
              <c:f>'Tablas Resultados TRANSP.'!$BC$14:$BC$15</c:f>
              <c:strCache>
                <c:ptCount val="1"/>
                <c:pt idx="0">
                  <c:v>Transporte comercial</c:v>
                </c:pt>
              </c:strCache>
            </c:strRef>
          </c:cat>
          <c:val>
            <c:numRef>
              <c:f>'Tablas Resultados TRANSP.'!$BD$14:$BD$15</c:f>
              <c:numCache>
                <c:formatCode>General</c:formatCode>
                <c:ptCount val="1"/>
              </c:numCache>
            </c:numRef>
          </c:val>
          <c:extLst>
            <c:ext xmlns:c16="http://schemas.microsoft.com/office/drawing/2014/chart" uri="{C3380CC4-5D6E-409C-BE32-E72D297353CC}">
              <c16:uniqueId val="{00000000-A319-4E81-BF83-613015D29CD1}"/>
            </c:ext>
          </c:extLst>
        </c:ser>
        <c:ser>
          <c:idx val="1"/>
          <c:order val="1"/>
          <c:tx>
            <c:strRef>
              <c:f>'Tablas Resultados TRANSP.'!$BE$13</c:f>
              <c:strCache>
                <c:ptCount val="1"/>
                <c:pt idx="0">
                  <c:v>Suma de Emisiones (tCO2e)</c:v>
                </c:pt>
              </c:strCache>
            </c:strRef>
          </c:tx>
          <c:spPr>
            <a:solidFill>
              <a:schemeClr val="accent2"/>
            </a:solidFill>
            <a:ln>
              <a:noFill/>
            </a:ln>
            <a:effectLst/>
          </c:spPr>
          <c:invertIfNegative val="0"/>
          <c:dLbls>
            <c:delete val="1"/>
          </c:dLbls>
          <c:cat>
            <c:strRef>
              <c:f>'Tablas Resultados TRANSP.'!$BC$14:$BC$15</c:f>
              <c:strCache>
                <c:ptCount val="1"/>
                <c:pt idx="0">
                  <c:v>Transporte comercial</c:v>
                </c:pt>
              </c:strCache>
            </c:strRef>
          </c:cat>
          <c:val>
            <c:numRef>
              <c:f>'Tablas Resultados TRANSP.'!$BE$14:$BE$15</c:f>
              <c:numCache>
                <c:formatCode>General</c:formatCode>
                <c:ptCount val="1"/>
                <c:pt idx="0">
                  <c:v>0</c:v>
                </c:pt>
              </c:numCache>
            </c:numRef>
          </c:val>
          <c:extLst>
            <c:ext xmlns:c16="http://schemas.microsoft.com/office/drawing/2014/chart" uri="{C3380CC4-5D6E-409C-BE32-E72D297353CC}">
              <c16:uniqueId val="{00000001-A319-4E81-BF83-613015D29CD1}"/>
            </c:ext>
          </c:extLst>
        </c:ser>
        <c:dLbls>
          <c:dLblPos val="outEnd"/>
          <c:showLegendKey val="0"/>
          <c:showVal val="1"/>
          <c:showCatName val="0"/>
          <c:showSerName val="0"/>
          <c:showPercent val="0"/>
          <c:showBubbleSize val="0"/>
        </c:dLbls>
        <c:gapWidth val="219"/>
        <c:overlap val="-27"/>
        <c:axId val="-1152035520"/>
        <c:axId val="-1152025184"/>
      </c:barChart>
      <c:catAx>
        <c:axId val="-115203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5184"/>
        <c:crosses val="autoZero"/>
        <c:auto val="1"/>
        <c:lblAlgn val="ctr"/>
        <c:lblOffset val="100"/>
        <c:noMultiLvlLbl val="0"/>
      </c:catAx>
      <c:valAx>
        <c:axId val="-1152025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5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a:t>
            </a:r>
            <a:r>
              <a:rPr lang="en-US" baseline="0"/>
              <a:t> GEI (tCO2e) de edificios en ZBE (Datos agregados)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EQUIP.'!$AX$13:$AX$14</c:f>
              <c:strCache>
                <c:ptCount val="1"/>
                <c:pt idx="0">
                  <c:v>Electricidad Mix nacional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EQUIP.'!$AW$15:$AW$22</c:f>
              <c:multiLvlStrCache>
                <c:ptCount val="3"/>
                <c:lvl>
                  <c:pt idx="0">
                    <c:v>Industrial</c:v>
                  </c:pt>
                  <c:pt idx="1">
                    <c:v>Residencial</c:v>
                  </c:pt>
                  <c:pt idx="2">
                    <c:v>Servicios</c:v>
                  </c:pt>
                </c:lvl>
                <c:lvl>
                  <c:pt idx="0">
                    <c:v>Electricidad</c:v>
                  </c:pt>
                </c:lvl>
                <c:lvl>
                  <c:pt idx="0">
                    <c:v>A2</c:v>
                  </c:pt>
                </c:lvl>
                <c:lvl>
                  <c:pt idx="0">
                    <c:v>Municipio</c:v>
                  </c:pt>
                </c:lvl>
                <c:lvl>
                  <c:pt idx="0">
                    <c:v>2020</c:v>
                  </c:pt>
                </c:lvl>
              </c:multiLvlStrCache>
            </c:multiLvlStrRef>
          </c:cat>
          <c:val>
            <c:numRef>
              <c:f>'Tablas Resultados EQUIP.'!$AX$15:$AX$22</c:f>
              <c:numCache>
                <c:formatCode>0.00</c:formatCode>
                <c:ptCount val="3"/>
                <c:pt idx="0">
                  <c:v>0</c:v>
                </c:pt>
                <c:pt idx="1">
                  <c:v>0</c:v>
                </c:pt>
                <c:pt idx="2">
                  <c:v>0</c:v>
                </c:pt>
              </c:numCache>
            </c:numRef>
          </c:val>
          <c:extLst>
            <c:ext xmlns:c16="http://schemas.microsoft.com/office/drawing/2014/chart" uri="{C3380CC4-5D6E-409C-BE32-E72D297353CC}">
              <c16:uniqueId val="{00000000-EBED-476F-81DB-54364DDA54E7}"/>
            </c:ext>
          </c:extLst>
        </c:ser>
        <c:dLbls>
          <c:dLblPos val="outEnd"/>
          <c:showLegendKey val="0"/>
          <c:showVal val="1"/>
          <c:showCatName val="0"/>
          <c:showSerName val="0"/>
          <c:showPercent val="0"/>
          <c:showBubbleSize val="0"/>
        </c:dLbls>
        <c:gapWidth val="219"/>
        <c:overlap val="-27"/>
        <c:axId val="-1152036064"/>
        <c:axId val="-1152024096"/>
      </c:barChart>
      <c:catAx>
        <c:axId val="-115203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4096"/>
        <c:crosses val="autoZero"/>
        <c:auto val="1"/>
        <c:lblAlgn val="ctr"/>
        <c:lblOffset val="100"/>
        <c:noMultiLvlLbl val="0"/>
      </c:catAx>
      <c:valAx>
        <c:axId val="-115202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6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Emisiones GEI (tCO2e) de edificios municipales en ZBE (Datos</a:t>
            </a:r>
            <a:r>
              <a:rPr lang="en-US" baseline="0"/>
              <a:t> desa</a:t>
            </a:r>
            <a:r>
              <a:rPr lang="en-US"/>
              <a:t>gregados)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EQUIP.'!$C$13:$C$15</c:f>
              <c:strCache>
                <c:ptCount val="1"/>
                <c:pt idx="0">
                  <c:v>(en blanco) - Suma de Dato de actividad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EQUIP.'!$B$16:$B$21</c:f>
              <c:multiLvlStrCache>
                <c:ptCount val="1"/>
                <c:lvl>
                  <c:pt idx="0">
                    <c:v>Instalaciones fijas</c:v>
                  </c:pt>
                </c:lvl>
                <c:lvl>
                  <c:pt idx="0">
                    <c:v>(en blanco)</c:v>
                  </c:pt>
                </c:lvl>
                <c:lvl>
                  <c:pt idx="0">
                    <c:v>(en blanco)</c:v>
                  </c:pt>
                </c:lvl>
                <c:lvl>
                  <c:pt idx="0">
                    <c:v>(en blanco)</c:v>
                  </c:pt>
                </c:lvl>
                <c:lvl>
                  <c:pt idx="0">
                    <c:v>A1</c:v>
                  </c:pt>
                </c:lvl>
              </c:multiLvlStrCache>
            </c:multiLvlStrRef>
          </c:cat>
          <c:val>
            <c:numRef>
              <c:f>'Tablas Resultados EQUIP.'!$C$16:$C$21</c:f>
              <c:numCache>
                <c:formatCode>#,##0.00</c:formatCode>
                <c:ptCount val="1"/>
              </c:numCache>
            </c:numRef>
          </c:val>
          <c:extLst>
            <c:ext xmlns:c16="http://schemas.microsoft.com/office/drawing/2014/chart" uri="{C3380CC4-5D6E-409C-BE32-E72D297353CC}">
              <c16:uniqueId val="{00000000-0034-4D5A-B504-9C3BCF7D3D08}"/>
            </c:ext>
          </c:extLst>
        </c:ser>
        <c:ser>
          <c:idx val="1"/>
          <c:order val="1"/>
          <c:tx>
            <c:strRef>
              <c:f>'Tablas Resultados EQUIP.'!$D$13:$D$15</c:f>
              <c:strCache>
                <c:ptCount val="1"/>
                <c:pt idx="0">
                  <c:v>(en blanco) - Suma de Emisiones (tCO2e)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EQUIP.'!$B$16:$B$21</c:f>
              <c:multiLvlStrCache>
                <c:ptCount val="1"/>
                <c:lvl>
                  <c:pt idx="0">
                    <c:v>Instalaciones fijas</c:v>
                  </c:pt>
                </c:lvl>
                <c:lvl>
                  <c:pt idx="0">
                    <c:v>(en blanco)</c:v>
                  </c:pt>
                </c:lvl>
                <c:lvl>
                  <c:pt idx="0">
                    <c:v>(en blanco)</c:v>
                  </c:pt>
                </c:lvl>
                <c:lvl>
                  <c:pt idx="0">
                    <c:v>(en blanco)</c:v>
                  </c:pt>
                </c:lvl>
                <c:lvl>
                  <c:pt idx="0">
                    <c:v>A1</c:v>
                  </c:pt>
                </c:lvl>
              </c:multiLvlStrCache>
            </c:multiLvlStrRef>
          </c:cat>
          <c:val>
            <c:numRef>
              <c:f>'Tablas Resultados EQUIP.'!$D$16:$D$21</c:f>
              <c:numCache>
                <c:formatCode>#,##0.00</c:formatCode>
                <c:ptCount val="1"/>
                <c:pt idx="0">
                  <c:v>0</c:v>
                </c:pt>
              </c:numCache>
            </c:numRef>
          </c:val>
          <c:extLst>
            <c:ext xmlns:c16="http://schemas.microsoft.com/office/drawing/2014/chart" uri="{C3380CC4-5D6E-409C-BE32-E72D297353CC}">
              <c16:uniqueId val="{00000003-0034-4D5A-B504-9C3BCF7D3D08}"/>
            </c:ext>
          </c:extLst>
        </c:ser>
        <c:dLbls>
          <c:dLblPos val="outEnd"/>
          <c:showLegendKey val="0"/>
          <c:showVal val="1"/>
          <c:showCatName val="0"/>
          <c:showSerName val="0"/>
          <c:showPercent val="0"/>
          <c:showBubbleSize val="0"/>
        </c:dLbls>
        <c:gapWidth val="219"/>
        <c:overlap val="-27"/>
        <c:axId val="-1152023552"/>
        <c:axId val="-1152033888"/>
      </c:barChart>
      <c:catAx>
        <c:axId val="-115202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3888"/>
        <c:crosses val="autoZero"/>
        <c:auto val="1"/>
        <c:lblAlgn val="ctr"/>
        <c:lblOffset val="100"/>
        <c:noMultiLvlLbl val="0"/>
      </c:catAx>
      <c:valAx>
        <c:axId val="-11520338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3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[Cuadro de mandos ZBE_VERSION FINAL_simplificada  V3.xlsx]Tablas Resultados EQUIP.!TablaDinámica3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Emisiones GEI (tCO2e) de edificios servicios en ZBE (</a:t>
            </a:r>
            <a:r>
              <a:rPr lang="en-US" sz="1400" b="0" i="0" u="none" strike="noStrike" baseline="0">
                <a:effectLst/>
              </a:rPr>
              <a:t>Datos desagregados</a:t>
            </a:r>
            <a:r>
              <a:rPr lang="en-US" sz="1400" b="0" i="0" baseline="0">
                <a:effectLst/>
              </a:rPr>
              <a:t>)</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'Tablas Resultados EQUIP.'!$AA$13:$AA$15</c:f>
              <c:strCache>
                <c:ptCount val="1"/>
                <c:pt idx="0">
                  <c:v>Suma de Dato de actividad - (en blanco)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EQUIP.'!$Z$16:$Z$18</c:f>
              <c:multiLvlStrCache>
                <c:ptCount val="1"/>
                <c:lvl>
                  <c:pt idx="0">
                    <c:v>(en blanco)</c:v>
                  </c:pt>
                </c:lvl>
                <c:lvl>
                  <c:pt idx="0">
                    <c:v>(en blanco)</c:v>
                  </c:pt>
                </c:lvl>
              </c:multiLvlStrCache>
            </c:multiLvlStrRef>
          </c:cat>
          <c:val>
            <c:numRef>
              <c:f>'Tablas Resultados EQUIP.'!$AA$16:$AA$18</c:f>
              <c:numCache>
                <c:formatCode>General</c:formatCode>
                <c:ptCount val="1"/>
              </c:numCache>
            </c:numRef>
          </c:val>
          <c:extLst>
            <c:ext xmlns:c16="http://schemas.microsoft.com/office/drawing/2014/chart" uri="{C3380CC4-5D6E-409C-BE32-E72D297353CC}">
              <c16:uniqueId val="{00000000-B5AE-4016-AB62-BD7A0F7003B8}"/>
            </c:ext>
          </c:extLst>
        </c:ser>
        <c:ser>
          <c:idx val="1"/>
          <c:order val="1"/>
          <c:tx>
            <c:strRef>
              <c:f>'Tablas Resultados EQUIP.'!$AB$13:$AB$15</c:f>
              <c:strCache>
                <c:ptCount val="1"/>
                <c:pt idx="0">
                  <c:v>Suma de Emisiones (tCO2e) - (en blanco)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'Tablas Resultados EQUIP.'!$Z$16:$Z$18</c:f>
              <c:multiLvlStrCache>
                <c:ptCount val="1"/>
                <c:lvl>
                  <c:pt idx="0">
                    <c:v>(en blanco)</c:v>
                  </c:pt>
                </c:lvl>
                <c:lvl>
                  <c:pt idx="0">
                    <c:v>(en blanco)</c:v>
                  </c:pt>
                </c:lvl>
              </c:multiLvlStrCache>
            </c:multiLvlStrRef>
          </c:cat>
          <c:val>
            <c:numRef>
              <c:f>'Tablas Resultados EQUIP.'!$AB$16:$AB$18</c:f>
              <c:numCache>
                <c:formatCode>General</c:formatCode>
                <c:ptCount val="1"/>
                <c:pt idx="0">
                  <c:v>0</c:v>
                </c:pt>
              </c:numCache>
            </c:numRef>
          </c:val>
          <c:extLst>
            <c:ext xmlns:c16="http://schemas.microsoft.com/office/drawing/2014/chart" uri="{C3380CC4-5D6E-409C-BE32-E72D297353CC}">
              <c16:uniqueId val="{00000001-B5AE-4016-AB62-BD7A0F7003B8}"/>
            </c:ext>
          </c:extLst>
        </c:ser>
        <c:dLbls>
          <c:dLblPos val="outEnd"/>
          <c:showLegendKey val="0"/>
          <c:showVal val="1"/>
          <c:showCatName val="0"/>
          <c:showSerName val="0"/>
          <c:showPercent val="0"/>
          <c:showBubbleSize val="0"/>
        </c:dLbls>
        <c:gapWidth val="219"/>
        <c:overlap val="-27"/>
        <c:axId val="-1152022464"/>
        <c:axId val="-1152030080"/>
      </c:barChart>
      <c:catAx>
        <c:axId val="-115202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30080"/>
        <c:crosses val="autoZero"/>
        <c:auto val="1"/>
        <c:lblAlgn val="ctr"/>
        <c:lblOffset val="100"/>
        <c:noMultiLvlLbl val="0"/>
      </c:catAx>
      <c:valAx>
        <c:axId val="-1152030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20224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10.svg"/><Relationship Id="rId1"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10.svg"/><Relationship Id="rId1"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10.svg"/><Relationship Id="rId1"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3.xml"/><Relationship Id="rId7"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9.xml"/><Relationship Id="rId7" Type="http://schemas.openxmlformats.org/officeDocument/2006/relationships/image" Target="../media/image1.emf"/><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10" Type="http://schemas.openxmlformats.org/officeDocument/2006/relationships/chart" Target="../charts/chart13.xml"/><Relationship Id="rId4" Type="http://schemas.openxmlformats.org/officeDocument/2006/relationships/chart" Target="../charts/chart10.xml"/><Relationship Id="rId9"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emf"/><Relationship Id="rId1" Type="http://schemas.openxmlformats.org/officeDocument/2006/relationships/image" Target="../media/image23.jpeg"/><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emf"/><Relationship Id="rId1" Type="http://schemas.openxmlformats.org/officeDocument/2006/relationships/image" Target="../media/image23.jpe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emf"/><Relationship Id="rId1" Type="http://schemas.openxmlformats.org/officeDocument/2006/relationships/image" Target="../media/image6.jpe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e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3.png"/><Relationship Id="rId5" Type="http://schemas.openxmlformats.org/officeDocument/2006/relationships/image" Target="../media/image13.png"/><Relationship Id="rId10" Type="http://schemas.openxmlformats.org/officeDocument/2006/relationships/image" Target="../media/image5.jpeg"/><Relationship Id="rId4" Type="http://schemas.openxmlformats.org/officeDocument/2006/relationships/image" Target="../media/image12.png"/><Relationship Id="rId9" Type="http://schemas.openxmlformats.org/officeDocument/2006/relationships/image" Target="../media/image1.emf"/></Relationships>
</file>

<file path=xl/drawings/_rels/drawing6.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11.png"/><Relationship Id="rId7" Type="http://schemas.openxmlformats.org/officeDocument/2006/relationships/image" Target="../media/image5.jpeg"/><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1.emf"/><Relationship Id="rId5" Type="http://schemas.openxmlformats.org/officeDocument/2006/relationships/image" Target="../media/image18.png"/><Relationship Id="rId4" Type="http://schemas.openxmlformats.org/officeDocument/2006/relationships/image" Target="../media/image17.png"/></Relationships>
</file>

<file path=xl/drawings/_rels/drawing7.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image" Target="../media/image10.svg"/><Relationship Id="rId7" Type="http://schemas.openxmlformats.org/officeDocument/2006/relationships/image" Target="../media/image1.emf"/><Relationship Id="rId2" Type="http://schemas.openxmlformats.org/officeDocument/2006/relationships/image" Target="../media/image19.svg"/><Relationship Id="rId1" Type="http://schemas.openxmlformats.org/officeDocument/2006/relationships/image" Target="../media/image9.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9"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20.png"/><Relationship Id="rId7" Type="http://schemas.openxmlformats.org/officeDocument/2006/relationships/image" Target="../media/image5.jpeg"/><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1.emf"/><Relationship Id="rId5" Type="http://schemas.openxmlformats.org/officeDocument/2006/relationships/image" Target="../media/image22.png"/><Relationship Id="rId4" Type="http://schemas.openxmlformats.org/officeDocument/2006/relationships/image" Target="../media/image21.png"/></Relationships>
</file>

<file path=xl/drawings/_rels/drawing9.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20.png"/><Relationship Id="rId7" Type="http://schemas.openxmlformats.org/officeDocument/2006/relationships/image" Target="../media/image5.jpeg"/><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1.emf"/><Relationship Id="rId5" Type="http://schemas.openxmlformats.org/officeDocument/2006/relationships/image" Target="../media/image22.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0</xdr:col>
      <xdr:colOff>610665</xdr:colOff>
      <xdr:row>18</xdr:row>
      <xdr:rowOff>161437</xdr:rowOff>
    </xdr:from>
    <xdr:to>
      <xdr:col>2</xdr:col>
      <xdr:colOff>712466</xdr:colOff>
      <xdr:row>22</xdr:row>
      <xdr:rowOff>100310</xdr:rowOff>
    </xdr:to>
    <xdr:grpSp>
      <xdr:nvGrpSpPr>
        <xdr:cNvPr id="2" name="Grupo 1">
          <a:extLst>
            <a:ext uri="{FF2B5EF4-FFF2-40B4-BE49-F238E27FC236}">
              <a16:creationId xmlns:a16="http://schemas.microsoft.com/office/drawing/2014/main" id="{CFC96AAA-7840-4375-A3A4-6284F160D8D6}"/>
            </a:ext>
          </a:extLst>
        </xdr:cNvPr>
        <xdr:cNvGrpSpPr/>
      </xdr:nvGrpSpPr>
      <xdr:grpSpPr>
        <a:xfrm>
          <a:off x="610665" y="3468517"/>
          <a:ext cx="1595321" cy="670393"/>
          <a:chOff x="2336800" y="31750"/>
          <a:chExt cx="1536700" cy="641350"/>
        </a:xfrm>
      </xdr:grpSpPr>
      <xdr:pic>
        <xdr:nvPicPr>
          <xdr:cNvPr id="4" name="Imagen 3">
            <a:extLst>
              <a:ext uri="{FF2B5EF4-FFF2-40B4-BE49-F238E27FC236}">
                <a16:creationId xmlns:a16="http://schemas.microsoft.com/office/drawing/2014/main" id="{9F565E7A-ADE7-58AC-2E6B-5D6E715AAD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descr="Alianza por el Clima colaborará con la Red Española de Ciudades por el Clima">
            <a:extLst>
              <a:ext uri="{FF2B5EF4-FFF2-40B4-BE49-F238E27FC236}">
                <a16:creationId xmlns:a16="http://schemas.microsoft.com/office/drawing/2014/main" id="{6CBCCE8D-A4ED-CBA4-F771-BEC4EFF9D3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234950</xdr:colOff>
      <xdr:row>17</xdr:row>
      <xdr:rowOff>50800</xdr:rowOff>
    </xdr:from>
    <xdr:to>
      <xdr:col>2</xdr:col>
      <xdr:colOff>730250</xdr:colOff>
      <xdr:row>18</xdr:row>
      <xdr:rowOff>71833</xdr:rowOff>
    </xdr:to>
    <xdr:pic>
      <xdr:nvPicPr>
        <xdr:cNvPr id="6" name="Imagen 5">
          <a:extLst>
            <a:ext uri="{FF2B5EF4-FFF2-40B4-BE49-F238E27FC236}">
              <a16:creationId xmlns:a16="http://schemas.microsoft.com/office/drawing/2014/main" id="{542DCEB4-84B0-2709-3D89-01562E33EB86}"/>
            </a:ext>
          </a:extLst>
        </xdr:cNvPr>
        <xdr:cNvPicPr>
          <a:picLocks noChangeAspect="1"/>
        </xdr:cNvPicPr>
      </xdr:nvPicPr>
      <xdr:blipFill>
        <a:blip xmlns:r="http://schemas.openxmlformats.org/officeDocument/2006/relationships" r:embed="rId3"/>
        <a:stretch>
          <a:fillRect/>
        </a:stretch>
      </xdr:blipFill>
      <xdr:spPr>
        <a:xfrm>
          <a:off x="1758950" y="3187700"/>
          <a:ext cx="1257300" cy="205183"/>
        </a:xfrm>
        <a:prstGeom prst="rect">
          <a:avLst/>
        </a:prstGeom>
      </xdr:spPr>
    </xdr:pic>
    <xdr:clientData/>
  </xdr:twoCellAnchor>
  <xdr:twoCellAnchor>
    <xdr:from>
      <xdr:col>0</xdr:col>
      <xdr:colOff>531430</xdr:colOff>
      <xdr:row>3</xdr:row>
      <xdr:rowOff>4351</xdr:rowOff>
    </xdr:from>
    <xdr:to>
      <xdr:col>2</xdr:col>
      <xdr:colOff>751037</xdr:colOff>
      <xdr:row>17</xdr:row>
      <xdr:rowOff>251</xdr:rowOff>
    </xdr:to>
    <xdr:pic>
      <xdr:nvPicPr>
        <xdr:cNvPr id="7" name="Imagen 6">
          <a:extLst>
            <a:ext uri="{FF2B5EF4-FFF2-40B4-BE49-F238E27FC236}">
              <a16:creationId xmlns:a16="http://schemas.microsoft.com/office/drawing/2014/main" id="{4FB6C545-928D-D598-8F01-696140EF019B}"/>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5140" r="56393"/>
        <a:stretch/>
      </xdr:blipFill>
      <xdr:spPr bwMode="auto">
        <a:xfrm>
          <a:off x="1293430" y="569282"/>
          <a:ext cx="1743607" cy="2570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976313</xdr:colOff>
      <xdr:row>8</xdr:row>
      <xdr:rowOff>134937</xdr:rowOff>
    </xdr:from>
    <xdr:to>
      <xdr:col>2</xdr:col>
      <xdr:colOff>194161</xdr:colOff>
      <xdr:row>10</xdr:row>
      <xdr:rowOff>23813</xdr:rowOff>
    </xdr:to>
    <xdr:pic>
      <xdr:nvPicPr>
        <xdr:cNvPr id="6" name="Gráfico 5" descr="Libro abierto">
          <a:extLst>
            <a:ext uri="{FF2B5EF4-FFF2-40B4-BE49-F238E27FC236}">
              <a16:creationId xmlns:a16="http://schemas.microsoft.com/office/drawing/2014/main" id="{F07D96DF-0FD3-441F-AB04-A93BE0011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5913" y="1976437"/>
          <a:ext cx="310048" cy="307976"/>
        </a:xfrm>
        <a:prstGeom prst="rect">
          <a:avLst/>
        </a:prstGeom>
      </xdr:spPr>
    </xdr:pic>
    <xdr:clientData/>
  </xdr:twoCellAnchor>
  <xdr:oneCellAnchor>
    <xdr:from>
      <xdr:col>17</xdr:col>
      <xdr:colOff>976313</xdr:colOff>
      <xdr:row>8</xdr:row>
      <xdr:rowOff>134937</xdr:rowOff>
    </xdr:from>
    <xdr:ext cx="314666" cy="304513"/>
    <xdr:pic>
      <xdr:nvPicPr>
        <xdr:cNvPr id="7" name="Gráfico 6" descr="Libro abierto">
          <a:extLst>
            <a:ext uri="{FF2B5EF4-FFF2-40B4-BE49-F238E27FC236}">
              <a16:creationId xmlns:a16="http://schemas.microsoft.com/office/drawing/2014/main" id="{02FA41E1-13B7-42ED-9DDC-947F8E8DA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8222" y="1970664"/>
          <a:ext cx="314666" cy="304513"/>
        </a:xfrm>
        <a:prstGeom prst="rect">
          <a:avLst/>
        </a:prstGeom>
      </xdr:spPr>
    </xdr:pic>
    <xdr:clientData/>
  </xdr:oneCellAnchor>
  <xdr:twoCellAnchor>
    <xdr:from>
      <xdr:col>0</xdr:col>
      <xdr:colOff>0</xdr:colOff>
      <xdr:row>0</xdr:row>
      <xdr:rowOff>0</xdr:rowOff>
    </xdr:from>
    <xdr:to>
      <xdr:col>2</xdr:col>
      <xdr:colOff>822203</xdr:colOff>
      <xdr:row>2</xdr:row>
      <xdr:rowOff>92364</xdr:rowOff>
    </xdr:to>
    <xdr:grpSp>
      <xdr:nvGrpSpPr>
        <xdr:cNvPr id="8" name="Grupo 7">
          <a:extLst>
            <a:ext uri="{FF2B5EF4-FFF2-40B4-BE49-F238E27FC236}">
              <a16:creationId xmlns:a16="http://schemas.microsoft.com/office/drawing/2014/main" id="{8CE41298-263E-422D-AE7E-ED55CBB8D502}"/>
            </a:ext>
          </a:extLst>
        </xdr:cNvPr>
        <xdr:cNvGrpSpPr/>
      </xdr:nvGrpSpPr>
      <xdr:grpSpPr>
        <a:xfrm>
          <a:off x="0" y="0"/>
          <a:ext cx="2490983" cy="519084"/>
          <a:chOff x="9071" y="1"/>
          <a:chExt cx="2530930" cy="508000"/>
        </a:xfrm>
      </xdr:grpSpPr>
      <xdr:grpSp>
        <xdr:nvGrpSpPr>
          <xdr:cNvPr id="9" name="Grupo 8">
            <a:extLst>
              <a:ext uri="{FF2B5EF4-FFF2-40B4-BE49-F238E27FC236}">
                <a16:creationId xmlns:a16="http://schemas.microsoft.com/office/drawing/2014/main" id="{BA6B35A6-3E47-FC8E-0D08-C2E9A1CFE1B8}"/>
              </a:ext>
            </a:extLst>
          </xdr:cNvPr>
          <xdr:cNvGrpSpPr/>
        </xdr:nvGrpSpPr>
        <xdr:grpSpPr>
          <a:xfrm>
            <a:off x="1282986" y="1"/>
            <a:ext cx="1257015" cy="508000"/>
            <a:chOff x="2336800" y="31750"/>
            <a:chExt cx="1536700" cy="641350"/>
          </a:xfrm>
        </xdr:grpSpPr>
        <xdr:pic>
          <xdr:nvPicPr>
            <xdr:cNvPr id="11" name="Imagen 10">
              <a:extLst>
                <a:ext uri="{FF2B5EF4-FFF2-40B4-BE49-F238E27FC236}">
                  <a16:creationId xmlns:a16="http://schemas.microsoft.com/office/drawing/2014/main" id="{6CA6A466-63EB-4353-6323-79009DA0893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n 11" descr="Alianza por el Clima colaborará con la Red Española de Ciudades por el Clima">
              <a:extLst>
                <a:ext uri="{FF2B5EF4-FFF2-40B4-BE49-F238E27FC236}">
                  <a16:creationId xmlns:a16="http://schemas.microsoft.com/office/drawing/2014/main" id="{562AC8B3-33F3-87E4-D59F-E7AAD27588B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 name="Imagen 9">
            <a:extLst>
              <a:ext uri="{FF2B5EF4-FFF2-40B4-BE49-F238E27FC236}">
                <a16:creationId xmlns:a16="http://schemas.microsoft.com/office/drawing/2014/main" id="{F4988525-ABCC-CCD6-2589-87CD7292E631}"/>
              </a:ext>
            </a:extLst>
          </xdr:cNvPr>
          <xdr:cNvPicPr>
            <a:picLocks noChangeAspect="1"/>
          </xdr:cNvPicPr>
        </xdr:nvPicPr>
        <xdr:blipFill>
          <a:blip xmlns:r="http://schemas.openxmlformats.org/officeDocument/2006/relationships" r:embed="rId5"/>
          <a:stretch>
            <a:fillRect/>
          </a:stretch>
        </xdr:blipFill>
        <xdr:spPr>
          <a:xfrm>
            <a:off x="9071" y="145144"/>
            <a:ext cx="1257300" cy="205183"/>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976313</xdr:colOff>
      <xdr:row>4</xdr:row>
      <xdr:rowOff>134937</xdr:rowOff>
    </xdr:from>
    <xdr:to>
      <xdr:col>1</xdr:col>
      <xdr:colOff>1274749</xdr:colOff>
      <xdr:row>6</xdr:row>
      <xdr:rowOff>16828</xdr:rowOff>
    </xdr:to>
    <xdr:pic>
      <xdr:nvPicPr>
        <xdr:cNvPr id="6" name="Gráfico 5" descr="Libro abierto">
          <a:extLst>
            <a:ext uri="{FF2B5EF4-FFF2-40B4-BE49-F238E27FC236}">
              <a16:creationId xmlns:a16="http://schemas.microsoft.com/office/drawing/2014/main" id="{E43C5BE8-0273-4874-A365-2D19640EE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38313" y="1017587"/>
          <a:ext cx="313676" cy="307976"/>
        </a:xfrm>
        <a:prstGeom prst="rect">
          <a:avLst/>
        </a:prstGeom>
      </xdr:spPr>
    </xdr:pic>
    <xdr:clientData/>
  </xdr:twoCellAnchor>
  <xdr:twoCellAnchor>
    <xdr:from>
      <xdr:col>9</xdr:col>
      <xdr:colOff>809625</xdr:colOff>
      <xdr:row>6</xdr:row>
      <xdr:rowOff>0</xdr:rowOff>
    </xdr:from>
    <xdr:to>
      <xdr:col>11</xdr:col>
      <xdr:colOff>349250</xdr:colOff>
      <xdr:row>9</xdr:row>
      <xdr:rowOff>101022</xdr:rowOff>
    </xdr:to>
    <xdr:sp macro="" textlink="">
      <xdr:nvSpPr>
        <xdr:cNvPr id="7" name="Flecha: a la derecha 6">
          <a:extLst>
            <a:ext uri="{FF2B5EF4-FFF2-40B4-BE49-F238E27FC236}">
              <a16:creationId xmlns:a16="http://schemas.microsoft.com/office/drawing/2014/main" id="{6AE89EB0-8930-4826-B636-25E06C4A645D}"/>
            </a:ext>
          </a:extLst>
        </xdr:cNvPr>
        <xdr:cNvSpPr/>
      </xdr:nvSpPr>
      <xdr:spPr>
        <a:xfrm>
          <a:off x="22298025" y="1314450"/>
          <a:ext cx="1203325" cy="74872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18</xdr:col>
      <xdr:colOff>95250</xdr:colOff>
      <xdr:row>6</xdr:row>
      <xdr:rowOff>31750</xdr:rowOff>
    </xdr:from>
    <xdr:to>
      <xdr:col>19</xdr:col>
      <xdr:colOff>460375</xdr:colOff>
      <xdr:row>9</xdr:row>
      <xdr:rowOff>132772</xdr:rowOff>
    </xdr:to>
    <xdr:sp macro="" textlink="">
      <xdr:nvSpPr>
        <xdr:cNvPr id="8" name="Flecha: a la derecha 7">
          <a:extLst>
            <a:ext uri="{FF2B5EF4-FFF2-40B4-BE49-F238E27FC236}">
              <a16:creationId xmlns:a16="http://schemas.microsoft.com/office/drawing/2014/main" id="{FC7A23AE-E565-4C04-84D4-6EF7304165B4}"/>
            </a:ext>
          </a:extLst>
        </xdr:cNvPr>
        <xdr:cNvSpPr/>
      </xdr:nvSpPr>
      <xdr:spPr>
        <a:xfrm>
          <a:off x="38036500" y="1346200"/>
          <a:ext cx="1196975" cy="74872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30</xdr:col>
      <xdr:colOff>127000</xdr:colOff>
      <xdr:row>6</xdr:row>
      <xdr:rowOff>47625</xdr:rowOff>
    </xdr:from>
    <xdr:to>
      <xdr:col>31</xdr:col>
      <xdr:colOff>492125</xdr:colOff>
      <xdr:row>9</xdr:row>
      <xdr:rowOff>148647</xdr:rowOff>
    </xdr:to>
    <xdr:sp macro="" textlink="">
      <xdr:nvSpPr>
        <xdr:cNvPr id="9" name="Flecha: a la derecha 8">
          <a:extLst>
            <a:ext uri="{FF2B5EF4-FFF2-40B4-BE49-F238E27FC236}">
              <a16:creationId xmlns:a16="http://schemas.microsoft.com/office/drawing/2014/main" id="{72D32E04-A0EA-41BC-A54D-8DC9D7240D5E}"/>
            </a:ext>
          </a:extLst>
        </xdr:cNvPr>
        <xdr:cNvSpPr/>
      </xdr:nvSpPr>
      <xdr:spPr>
        <a:xfrm>
          <a:off x="57016650" y="1362075"/>
          <a:ext cx="1196975" cy="74872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40</xdr:col>
      <xdr:colOff>63500</xdr:colOff>
      <xdr:row>6</xdr:row>
      <xdr:rowOff>31750</xdr:rowOff>
    </xdr:from>
    <xdr:to>
      <xdr:col>41</xdr:col>
      <xdr:colOff>428625</xdr:colOff>
      <xdr:row>9</xdr:row>
      <xdr:rowOff>132772</xdr:rowOff>
    </xdr:to>
    <xdr:sp macro="" textlink="">
      <xdr:nvSpPr>
        <xdr:cNvPr id="10" name="Flecha: a la derecha 9">
          <a:extLst>
            <a:ext uri="{FF2B5EF4-FFF2-40B4-BE49-F238E27FC236}">
              <a16:creationId xmlns:a16="http://schemas.microsoft.com/office/drawing/2014/main" id="{02ADD8D6-983B-432C-A18B-FA2372B98AC4}"/>
            </a:ext>
          </a:extLst>
        </xdr:cNvPr>
        <xdr:cNvSpPr/>
      </xdr:nvSpPr>
      <xdr:spPr>
        <a:xfrm>
          <a:off x="75901550" y="1346200"/>
          <a:ext cx="1196975" cy="74872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51</xdr:col>
      <xdr:colOff>0</xdr:colOff>
      <xdr:row>5</xdr:row>
      <xdr:rowOff>207818</xdr:rowOff>
    </xdr:from>
    <xdr:to>
      <xdr:col>51</xdr:col>
      <xdr:colOff>1196398</xdr:colOff>
      <xdr:row>9</xdr:row>
      <xdr:rowOff>89477</xdr:rowOff>
    </xdr:to>
    <xdr:sp macro="" textlink="">
      <xdr:nvSpPr>
        <xdr:cNvPr id="35" name="Flecha: a la derecha 34">
          <a:extLst>
            <a:ext uri="{FF2B5EF4-FFF2-40B4-BE49-F238E27FC236}">
              <a16:creationId xmlns:a16="http://schemas.microsoft.com/office/drawing/2014/main" id="{EB3AE050-D447-46D0-982A-0ACE13EC8CF9}"/>
            </a:ext>
          </a:extLst>
        </xdr:cNvPr>
        <xdr:cNvSpPr/>
      </xdr:nvSpPr>
      <xdr:spPr>
        <a:xfrm>
          <a:off x="73740818" y="1316182"/>
          <a:ext cx="1196398" cy="759113"/>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0</xdr:col>
      <xdr:colOff>0</xdr:colOff>
      <xdr:row>0</xdr:row>
      <xdr:rowOff>0</xdr:rowOff>
    </xdr:from>
    <xdr:to>
      <xdr:col>1</xdr:col>
      <xdr:colOff>1768930</xdr:colOff>
      <xdr:row>2</xdr:row>
      <xdr:rowOff>80818</xdr:rowOff>
    </xdr:to>
    <xdr:grpSp>
      <xdr:nvGrpSpPr>
        <xdr:cNvPr id="11" name="Grupo 10">
          <a:extLst>
            <a:ext uri="{FF2B5EF4-FFF2-40B4-BE49-F238E27FC236}">
              <a16:creationId xmlns:a16="http://schemas.microsoft.com/office/drawing/2014/main" id="{820FCA0C-A710-4D86-B9E2-9CC2BA7DC1AC}"/>
            </a:ext>
          </a:extLst>
        </xdr:cNvPr>
        <xdr:cNvGrpSpPr/>
      </xdr:nvGrpSpPr>
      <xdr:grpSpPr>
        <a:xfrm>
          <a:off x="0" y="0"/>
          <a:ext cx="2553790" cy="539923"/>
          <a:chOff x="9071" y="1"/>
          <a:chExt cx="2530930" cy="508000"/>
        </a:xfrm>
      </xdr:grpSpPr>
      <xdr:grpSp>
        <xdr:nvGrpSpPr>
          <xdr:cNvPr id="12" name="Grupo 11">
            <a:extLst>
              <a:ext uri="{FF2B5EF4-FFF2-40B4-BE49-F238E27FC236}">
                <a16:creationId xmlns:a16="http://schemas.microsoft.com/office/drawing/2014/main" id="{69ADED1D-AFC8-3641-1AE0-AA0DE3A6E35D}"/>
              </a:ext>
            </a:extLst>
          </xdr:cNvPr>
          <xdr:cNvGrpSpPr/>
        </xdr:nvGrpSpPr>
        <xdr:grpSpPr>
          <a:xfrm>
            <a:off x="1282986" y="1"/>
            <a:ext cx="1257015" cy="508000"/>
            <a:chOff x="2336800" y="31750"/>
            <a:chExt cx="1536700" cy="641350"/>
          </a:xfrm>
        </xdr:grpSpPr>
        <xdr:pic>
          <xdr:nvPicPr>
            <xdr:cNvPr id="14" name="Imagen 13">
              <a:extLst>
                <a:ext uri="{FF2B5EF4-FFF2-40B4-BE49-F238E27FC236}">
                  <a16:creationId xmlns:a16="http://schemas.microsoft.com/office/drawing/2014/main" id="{69F9BB07-F4C4-4EAC-A7B4-629FB64C8F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14" descr="Alianza por el Clima colaborará con la Red Española de Ciudades por el Clima">
              <a:extLst>
                <a:ext uri="{FF2B5EF4-FFF2-40B4-BE49-F238E27FC236}">
                  <a16:creationId xmlns:a16="http://schemas.microsoft.com/office/drawing/2014/main" id="{BB2E8DAA-0415-267F-D41A-831B992C7D2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3" name="Imagen 12">
            <a:extLst>
              <a:ext uri="{FF2B5EF4-FFF2-40B4-BE49-F238E27FC236}">
                <a16:creationId xmlns:a16="http://schemas.microsoft.com/office/drawing/2014/main" id="{3688FB9D-7939-9E34-8706-D8BFAB51CF2E}"/>
              </a:ext>
            </a:extLst>
          </xdr:cNvPr>
          <xdr:cNvPicPr>
            <a:picLocks noChangeAspect="1"/>
          </xdr:cNvPicPr>
        </xdr:nvPicPr>
        <xdr:blipFill>
          <a:blip xmlns:r="http://schemas.openxmlformats.org/officeDocument/2006/relationships" r:embed="rId5"/>
          <a:stretch>
            <a:fillRect/>
          </a:stretch>
        </xdr:blipFill>
        <xdr:spPr>
          <a:xfrm>
            <a:off x="9071" y="145144"/>
            <a:ext cx="1257300" cy="205183"/>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1179513</xdr:colOff>
      <xdr:row>4</xdr:row>
      <xdr:rowOff>147637</xdr:rowOff>
    </xdr:from>
    <xdr:to>
      <xdr:col>1</xdr:col>
      <xdr:colOff>1506524</xdr:colOff>
      <xdr:row>6</xdr:row>
      <xdr:rowOff>20955</xdr:rowOff>
    </xdr:to>
    <xdr:pic>
      <xdr:nvPicPr>
        <xdr:cNvPr id="22" name="Gráfico 21" descr="Libro abierto">
          <a:extLst>
            <a:ext uri="{FF2B5EF4-FFF2-40B4-BE49-F238E27FC236}">
              <a16:creationId xmlns:a16="http://schemas.microsoft.com/office/drawing/2014/main" id="{568222DF-84C4-4ED3-B548-2E640EB48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513" y="1049337"/>
          <a:ext cx="313676" cy="307976"/>
        </a:xfrm>
        <a:prstGeom prst="rect">
          <a:avLst/>
        </a:prstGeom>
      </xdr:spPr>
    </xdr:pic>
    <xdr:clientData/>
  </xdr:twoCellAnchor>
  <xdr:twoCellAnchor>
    <xdr:from>
      <xdr:col>9</xdr:col>
      <xdr:colOff>809625</xdr:colOff>
      <xdr:row>6</xdr:row>
      <xdr:rowOff>0</xdr:rowOff>
    </xdr:from>
    <xdr:to>
      <xdr:col>11</xdr:col>
      <xdr:colOff>349250</xdr:colOff>
      <xdr:row>9</xdr:row>
      <xdr:rowOff>101022</xdr:rowOff>
    </xdr:to>
    <xdr:sp macro="" textlink="">
      <xdr:nvSpPr>
        <xdr:cNvPr id="49" name="Flecha: a la derecha 48">
          <a:extLst>
            <a:ext uri="{FF2B5EF4-FFF2-40B4-BE49-F238E27FC236}">
              <a16:creationId xmlns:a16="http://schemas.microsoft.com/office/drawing/2014/main" id="{C1276E03-BDEF-4884-A705-ADD1358EB1F9}"/>
            </a:ext>
          </a:extLst>
        </xdr:cNvPr>
        <xdr:cNvSpPr/>
      </xdr:nvSpPr>
      <xdr:spPr>
        <a:xfrm>
          <a:off x="22272625" y="1317625"/>
          <a:ext cx="1190625" cy="76777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18</xdr:col>
      <xdr:colOff>95250</xdr:colOff>
      <xdr:row>6</xdr:row>
      <xdr:rowOff>31750</xdr:rowOff>
    </xdr:from>
    <xdr:to>
      <xdr:col>19</xdr:col>
      <xdr:colOff>460375</xdr:colOff>
      <xdr:row>9</xdr:row>
      <xdr:rowOff>132772</xdr:rowOff>
    </xdr:to>
    <xdr:sp macro="" textlink="">
      <xdr:nvSpPr>
        <xdr:cNvPr id="50" name="Flecha: a la derecha 49">
          <a:extLst>
            <a:ext uri="{FF2B5EF4-FFF2-40B4-BE49-F238E27FC236}">
              <a16:creationId xmlns:a16="http://schemas.microsoft.com/office/drawing/2014/main" id="{4BD77E4A-21FE-4401-8579-FB8D4FBB88D6}"/>
            </a:ext>
          </a:extLst>
        </xdr:cNvPr>
        <xdr:cNvSpPr/>
      </xdr:nvSpPr>
      <xdr:spPr>
        <a:xfrm>
          <a:off x="38004750" y="1349375"/>
          <a:ext cx="1190625" cy="76777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30</xdr:col>
      <xdr:colOff>127000</xdr:colOff>
      <xdr:row>6</xdr:row>
      <xdr:rowOff>47625</xdr:rowOff>
    </xdr:from>
    <xdr:to>
      <xdr:col>31</xdr:col>
      <xdr:colOff>492125</xdr:colOff>
      <xdr:row>9</xdr:row>
      <xdr:rowOff>148647</xdr:rowOff>
    </xdr:to>
    <xdr:sp macro="" textlink="">
      <xdr:nvSpPr>
        <xdr:cNvPr id="51" name="Flecha: a la derecha 50">
          <a:extLst>
            <a:ext uri="{FF2B5EF4-FFF2-40B4-BE49-F238E27FC236}">
              <a16:creationId xmlns:a16="http://schemas.microsoft.com/office/drawing/2014/main" id="{D51DC783-26A3-438B-B926-F9F4FA4E7B3F}"/>
            </a:ext>
          </a:extLst>
        </xdr:cNvPr>
        <xdr:cNvSpPr/>
      </xdr:nvSpPr>
      <xdr:spPr>
        <a:xfrm>
          <a:off x="56959500" y="1365250"/>
          <a:ext cx="1190625" cy="76777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42</xdr:col>
      <xdr:colOff>63500</xdr:colOff>
      <xdr:row>6</xdr:row>
      <xdr:rowOff>31750</xdr:rowOff>
    </xdr:from>
    <xdr:to>
      <xdr:col>43</xdr:col>
      <xdr:colOff>428625</xdr:colOff>
      <xdr:row>9</xdr:row>
      <xdr:rowOff>132772</xdr:rowOff>
    </xdr:to>
    <xdr:sp macro="" textlink="">
      <xdr:nvSpPr>
        <xdr:cNvPr id="52" name="Flecha: a la derecha 51">
          <a:extLst>
            <a:ext uri="{FF2B5EF4-FFF2-40B4-BE49-F238E27FC236}">
              <a16:creationId xmlns:a16="http://schemas.microsoft.com/office/drawing/2014/main" id="{5BEA94D4-2041-41EC-AD28-5DE26C644447}"/>
            </a:ext>
          </a:extLst>
        </xdr:cNvPr>
        <xdr:cNvSpPr/>
      </xdr:nvSpPr>
      <xdr:spPr>
        <a:xfrm>
          <a:off x="75819000" y="1349375"/>
          <a:ext cx="1190625" cy="76777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51</xdr:col>
      <xdr:colOff>52917</xdr:colOff>
      <xdr:row>6</xdr:row>
      <xdr:rowOff>0</xdr:rowOff>
    </xdr:from>
    <xdr:to>
      <xdr:col>52</xdr:col>
      <xdr:colOff>89959</xdr:colOff>
      <xdr:row>9</xdr:row>
      <xdr:rowOff>101022</xdr:rowOff>
    </xdr:to>
    <xdr:sp macro="" textlink="">
      <xdr:nvSpPr>
        <xdr:cNvPr id="53" name="Flecha: a la derecha 52">
          <a:extLst>
            <a:ext uri="{FF2B5EF4-FFF2-40B4-BE49-F238E27FC236}">
              <a16:creationId xmlns:a16="http://schemas.microsoft.com/office/drawing/2014/main" id="{3E2275CF-0BA6-4AAC-83FC-FAFAC0834846}"/>
            </a:ext>
          </a:extLst>
        </xdr:cNvPr>
        <xdr:cNvSpPr/>
      </xdr:nvSpPr>
      <xdr:spPr>
        <a:xfrm>
          <a:off x="86889167" y="1312333"/>
          <a:ext cx="1201209" cy="73602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0</xdr:col>
      <xdr:colOff>0</xdr:colOff>
      <xdr:row>0</xdr:row>
      <xdr:rowOff>0</xdr:rowOff>
    </xdr:from>
    <xdr:to>
      <xdr:col>1</xdr:col>
      <xdr:colOff>1768930</xdr:colOff>
      <xdr:row>2</xdr:row>
      <xdr:rowOff>84667</xdr:rowOff>
    </xdr:to>
    <xdr:grpSp>
      <xdr:nvGrpSpPr>
        <xdr:cNvPr id="6" name="Grupo 5">
          <a:extLst>
            <a:ext uri="{FF2B5EF4-FFF2-40B4-BE49-F238E27FC236}">
              <a16:creationId xmlns:a16="http://schemas.microsoft.com/office/drawing/2014/main" id="{1D5D3D6B-CC40-48D3-B85A-DE776C4099D2}"/>
            </a:ext>
          </a:extLst>
        </xdr:cNvPr>
        <xdr:cNvGrpSpPr/>
      </xdr:nvGrpSpPr>
      <xdr:grpSpPr>
        <a:xfrm>
          <a:off x="0" y="0"/>
          <a:ext cx="2401390" cy="505672"/>
          <a:chOff x="9071" y="1"/>
          <a:chExt cx="2530930" cy="508000"/>
        </a:xfrm>
      </xdr:grpSpPr>
      <xdr:grpSp>
        <xdr:nvGrpSpPr>
          <xdr:cNvPr id="7" name="Grupo 6">
            <a:extLst>
              <a:ext uri="{FF2B5EF4-FFF2-40B4-BE49-F238E27FC236}">
                <a16:creationId xmlns:a16="http://schemas.microsoft.com/office/drawing/2014/main" id="{633614A1-943C-3A8F-131C-AADBF8435F88}"/>
              </a:ext>
            </a:extLst>
          </xdr:cNvPr>
          <xdr:cNvGrpSpPr/>
        </xdr:nvGrpSpPr>
        <xdr:grpSpPr>
          <a:xfrm>
            <a:off x="1282986" y="1"/>
            <a:ext cx="1257015" cy="508000"/>
            <a:chOff x="2336800" y="31750"/>
            <a:chExt cx="1536700" cy="641350"/>
          </a:xfrm>
        </xdr:grpSpPr>
        <xdr:pic>
          <xdr:nvPicPr>
            <xdr:cNvPr id="9" name="Imagen 8">
              <a:extLst>
                <a:ext uri="{FF2B5EF4-FFF2-40B4-BE49-F238E27FC236}">
                  <a16:creationId xmlns:a16="http://schemas.microsoft.com/office/drawing/2014/main" id="{09E3839E-7920-D04D-818D-D95A6BA738E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descr="Alianza por el Clima colaborará con la Red Española de Ciudades por el Clima">
              <a:extLst>
                <a:ext uri="{FF2B5EF4-FFF2-40B4-BE49-F238E27FC236}">
                  <a16:creationId xmlns:a16="http://schemas.microsoft.com/office/drawing/2014/main" id="{409B6534-79E6-2EE8-022A-825D0809EA5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 name="Imagen 7">
            <a:extLst>
              <a:ext uri="{FF2B5EF4-FFF2-40B4-BE49-F238E27FC236}">
                <a16:creationId xmlns:a16="http://schemas.microsoft.com/office/drawing/2014/main" id="{AAAB184C-054A-FC2C-C3A0-A96AD62BDB6D}"/>
              </a:ext>
            </a:extLst>
          </xdr:cNvPr>
          <xdr:cNvPicPr>
            <a:picLocks noChangeAspect="1"/>
          </xdr:cNvPicPr>
        </xdr:nvPicPr>
        <xdr:blipFill>
          <a:blip xmlns:r="http://schemas.openxmlformats.org/officeDocument/2006/relationships" r:embed="rId5"/>
          <a:stretch>
            <a:fillRect/>
          </a:stretch>
        </xdr:blipFill>
        <xdr:spPr>
          <a:xfrm>
            <a:off x="9071" y="145144"/>
            <a:ext cx="1257300" cy="205183"/>
          </a:xfrm>
          <a:prstGeom prst="rect">
            <a:avLst/>
          </a:prstGeom>
        </xdr:spPr>
      </xdr:pic>
    </xdr:grpSp>
    <xdr:clientData/>
  </xdr:twoCellAnchor>
  <xdr:twoCellAnchor>
    <xdr:from>
      <xdr:col>62</xdr:col>
      <xdr:colOff>76200</xdr:colOff>
      <xdr:row>6</xdr:row>
      <xdr:rowOff>7620</xdr:rowOff>
    </xdr:from>
    <xdr:to>
      <xdr:col>62</xdr:col>
      <xdr:colOff>1263862</xdr:colOff>
      <xdr:row>9</xdr:row>
      <xdr:rowOff>108642</xdr:rowOff>
    </xdr:to>
    <xdr:sp macro="" textlink="">
      <xdr:nvSpPr>
        <xdr:cNvPr id="2" name="Flecha: a la derecha 1">
          <a:extLst>
            <a:ext uri="{FF2B5EF4-FFF2-40B4-BE49-F238E27FC236}">
              <a16:creationId xmlns:a16="http://schemas.microsoft.com/office/drawing/2014/main" id="{1ACEDEE8-386F-47A5-9E3B-B3D960EF4503}"/>
            </a:ext>
          </a:extLst>
        </xdr:cNvPr>
        <xdr:cNvSpPr/>
      </xdr:nvSpPr>
      <xdr:spPr>
        <a:xfrm>
          <a:off x="101528880" y="1333500"/>
          <a:ext cx="1187662" cy="741102"/>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750455</xdr:colOff>
      <xdr:row>34</xdr:row>
      <xdr:rowOff>57728</xdr:rowOff>
    </xdr:from>
    <xdr:to>
      <xdr:col>1</xdr:col>
      <xdr:colOff>1813445</xdr:colOff>
      <xdr:row>39</xdr:row>
      <xdr:rowOff>134736</xdr:rowOff>
    </xdr:to>
    <mc:AlternateContent xmlns:mc="http://schemas.openxmlformats.org/markup-compatibility/2006" xmlns:a14="http://schemas.microsoft.com/office/drawing/2010/main">
      <mc:Choice Requires="a14">
        <xdr:graphicFrame macro="">
          <xdr:nvGraphicFramePr>
            <xdr:cNvPr id="38" name="Fuente&#10; (No modificable) 1">
              <a:extLst>
                <a:ext uri="{FF2B5EF4-FFF2-40B4-BE49-F238E27FC236}">
                  <a16:creationId xmlns:a16="http://schemas.microsoft.com/office/drawing/2014/main" id="{1A1F008F-8AB3-4576-98D7-55D0511DD565}"/>
                </a:ext>
              </a:extLst>
            </xdr:cNvPr>
            <xdr:cNvGraphicFramePr/>
          </xdr:nvGraphicFramePr>
          <xdr:xfrm>
            <a:off x="0" y="0"/>
            <a:ext cx="0" cy="0"/>
          </xdr:xfrm>
          <a:graphic>
            <a:graphicData uri="http://schemas.microsoft.com/office/drawing/2010/slicer">
              <sle:slicer xmlns:sle="http://schemas.microsoft.com/office/drawing/2010/slicer" name="Fuente&#10; (No modificable) 1"/>
            </a:graphicData>
          </a:graphic>
        </xdr:graphicFrame>
      </mc:Choice>
      <mc:Fallback xmlns="">
        <xdr:sp macro="" textlink="">
          <xdr:nvSpPr>
            <xdr:cNvPr id="0" name=""/>
            <xdr:cNvSpPr>
              <a:spLocks noTextEdit="1"/>
            </xdr:cNvSpPr>
          </xdr:nvSpPr>
          <xdr:spPr>
            <a:xfrm>
              <a:off x="750455" y="6511637"/>
              <a:ext cx="1828800" cy="1004454"/>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1884796</xdr:colOff>
      <xdr:row>34</xdr:row>
      <xdr:rowOff>60615</xdr:rowOff>
    </xdr:from>
    <xdr:to>
      <xdr:col>2</xdr:col>
      <xdr:colOff>1702782</xdr:colOff>
      <xdr:row>45</xdr:row>
      <xdr:rowOff>82724</xdr:rowOff>
    </xdr:to>
    <mc:AlternateContent xmlns:mc="http://schemas.openxmlformats.org/markup-compatibility/2006" xmlns:a14="http://schemas.microsoft.com/office/drawing/2010/main">
      <mc:Choice Requires="a14">
        <xdr:graphicFrame macro="">
          <xdr:nvGraphicFramePr>
            <xdr:cNvPr id="39" name="Origen_Fuente  &#10;(No modificable) 5">
              <a:extLst>
                <a:ext uri="{FF2B5EF4-FFF2-40B4-BE49-F238E27FC236}">
                  <a16:creationId xmlns:a16="http://schemas.microsoft.com/office/drawing/2014/main" id="{15F2720D-D01D-42EA-A7E3-17A68CB02379}"/>
                </a:ext>
              </a:extLst>
            </xdr:cNvPr>
            <xdr:cNvGraphicFramePr/>
          </xdr:nvGraphicFramePr>
          <xdr:xfrm>
            <a:off x="0" y="0"/>
            <a:ext cx="0" cy="0"/>
          </xdr:xfrm>
          <a:graphic>
            <a:graphicData uri="http://schemas.microsoft.com/office/drawing/2010/slicer">
              <sle:slicer xmlns:sle="http://schemas.microsoft.com/office/drawing/2010/slicer" name="Origen_Fuente  &#10;(No modificable) 5"/>
            </a:graphicData>
          </a:graphic>
        </xdr:graphicFrame>
      </mc:Choice>
      <mc:Fallback xmlns="">
        <xdr:sp macro="" textlink="">
          <xdr:nvSpPr>
            <xdr:cNvPr id="0" name=""/>
            <xdr:cNvSpPr>
              <a:spLocks noTextEdit="1"/>
            </xdr:cNvSpPr>
          </xdr:nvSpPr>
          <xdr:spPr>
            <a:xfrm>
              <a:off x="2646796" y="6514524"/>
              <a:ext cx="1828800" cy="2052204"/>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259773</xdr:colOff>
      <xdr:row>34</xdr:row>
      <xdr:rowOff>40409</xdr:rowOff>
    </xdr:from>
    <xdr:to>
      <xdr:col>5</xdr:col>
      <xdr:colOff>460664</xdr:colOff>
      <xdr:row>47</xdr:row>
      <xdr:rowOff>164984</xdr:rowOff>
    </xdr:to>
    <mc:AlternateContent xmlns:mc="http://schemas.openxmlformats.org/markup-compatibility/2006" xmlns:a14="http://schemas.microsoft.com/office/drawing/2010/main">
      <mc:Choice Requires="a14">
        <xdr:graphicFrame macro="">
          <xdr:nvGraphicFramePr>
            <xdr:cNvPr id="40" name="Tipología de vehículo&#10;(No modificable)">
              <a:extLst>
                <a:ext uri="{FF2B5EF4-FFF2-40B4-BE49-F238E27FC236}">
                  <a16:creationId xmlns:a16="http://schemas.microsoft.com/office/drawing/2014/main" id="{AA4CFD23-44FC-45B6-8184-CCEAE4FF96DB}"/>
                </a:ext>
              </a:extLst>
            </xdr:cNvPr>
            <xdr:cNvGraphicFramePr/>
          </xdr:nvGraphicFramePr>
          <xdr:xfrm>
            <a:off x="0" y="0"/>
            <a:ext cx="0" cy="0"/>
          </xdr:xfrm>
          <a:graphic>
            <a:graphicData uri="http://schemas.microsoft.com/office/drawing/2010/slicer">
              <sle:slicer xmlns:sle="http://schemas.microsoft.com/office/drawing/2010/slicer" name="Tipología de vehículo&#10;(No modificable)"/>
            </a:graphicData>
          </a:graphic>
        </xdr:graphicFrame>
      </mc:Choice>
      <mc:Fallback xmlns="">
        <xdr:sp macro="" textlink="">
          <xdr:nvSpPr>
            <xdr:cNvPr id="0" name=""/>
            <xdr:cNvSpPr>
              <a:spLocks noTextEdit="1"/>
            </xdr:cNvSpPr>
          </xdr:nvSpPr>
          <xdr:spPr>
            <a:xfrm>
              <a:off x="6552046" y="6494318"/>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1832841</xdr:colOff>
      <xdr:row>34</xdr:row>
      <xdr:rowOff>54842</xdr:rowOff>
    </xdr:from>
    <xdr:to>
      <xdr:col>4</xdr:col>
      <xdr:colOff>136467</xdr:colOff>
      <xdr:row>46</xdr:row>
      <xdr:rowOff>130811</xdr:rowOff>
    </xdr:to>
    <mc:AlternateContent xmlns:mc="http://schemas.openxmlformats.org/markup-compatibility/2006" xmlns:a14="http://schemas.microsoft.com/office/drawing/2010/main">
      <mc:Choice Requires="a14">
        <xdr:graphicFrame macro="">
          <xdr:nvGraphicFramePr>
            <xdr:cNvPr id="41" name="Combustible&#10;(No modificable)">
              <a:extLst>
                <a:ext uri="{FF2B5EF4-FFF2-40B4-BE49-F238E27FC236}">
                  <a16:creationId xmlns:a16="http://schemas.microsoft.com/office/drawing/2014/main" id="{BE0A0EF9-9C44-486F-ABDC-1A07FA8545E3}"/>
                </a:ext>
              </a:extLst>
            </xdr:cNvPr>
            <xdr:cNvGraphicFramePr/>
          </xdr:nvGraphicFramePr>
          <xdr:xfrm>
            <a:off x="0" y="0"/>
            <a:ext cx="0" cy="0"/>
          </xdr:xfrm>
          <a:graphic>
            <a:graphicData uri="http://schemas.microsoft.com/office/drawing/2010/slicer">
              <sle:slicer xmlns:sle="http://schemas.microsoft.com/office/drawing/2010/slicer" name="Combustible&#10;(No modificable)"/>
            </a:graphicData>
          </a:graphic>
        </xdr:graphicFrame>
      </mc:Choice>
      <mc:Fallback xmlns="">
        <xdr:sp macro="" textlink="">
          <xdr:nvSpPr>
            <xdr:cNvPr id="0" name=""/>
            <xdr:cNvSpPr>
              <a:spLocks noTextEdit="1"/>
            </xdr:cNvSpPr>
          </xdr:nvSpPr>
          <xdr:spPr>
            <a:xfrm>
              <a:off x="4603750" y="6508751"/>
              <a:ext cx="1828800" cy="2288886"/>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0</xdr:col>
      <xdr:colOff>738907</xdr:colOff>
      <xdr:row>6</xdr:row>
      <xdr:rowOff>161636</xdr:rowOff>
    </xdr:from>
    <xdr:to>
      <xdr:col>5</xdr:col>
      <xdr:colOff>1616362</xdr:colOff>
      <xdr:row>33</xdr:row>
      <xdr:rowOff>115455</xdr:rowOff>
    </xdr:to>
    <xdr:graphicFrame macro="">
      <xdr:nvGraphicFramePr>
        <xdr:cNvPr id="42" name="Gráfico 41">
          <a:extLst>
            <a:ext uri="{FF2B5EF4-FFF2-40B4-BE49-F238E27FC236}">
              <a16:creationId xmlns:a16="http://schemas.microsoft.com/office/drawing/2014/main" id="{F3F36DC0-39D4-40BC-ABCC-DEBF618689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727364</xdr:colOff>
      <xdr:row>40</xdr:row>
      <xdr:rowOff>46183</xdr:rowOff>
    </xdr:from>
    <xdr:to>
      <xdr:col>1</xdr:col>
      <xdr:colOff>1794164</xdr:colOff>
      <xdr:row>45</xdr:row>
      <xdr:rowOff>102006</xdr:rowOff>
    </xdr:to>
    <mc:AlternateContent xmlns:mc="http://schemas.openxmlformats.org/markup-compatibility/2006" xmlns:a14="http://schemas.microsoft.com/office/drawing/2010/main">
      <mc:Choice Requires="a14">
        <xdr:graphicFrame macro="">
          <xdr:nvGraphicFramePr>
            <xdr:cNvPr id="43" name="Año  &#10;(No modificable) 1">
              <a:extLst>
                <a:ext uri="{FF2B5EF4-FFF2-40B4-BE49-F238E27FC236}">
                  <a16:creationId xmlns:a16="http://schemas.microsoft.com/office/drawing/2014/main" id="{58C6105F-5419-4E0B-ADC1-DB05D017E6A7}"/>
                </a:ext>
              </a:extLst>
            </xdr:cNvPr>
            <xdr:cNvGraphicFramePr/>
          </xdr:nvGraphicFramePr>
          <xdr:xfrm>
            <a:off x="0" y="0"/>
            <a:ext cx="0" cy="0"/>
          </xdr:xfrm>
          <a:graphic>
            <a:graphicData uri="http://schemas.microsoft.com/office/drawing/2010/slicer">
              <sle:slicer xmlns:sle="http://schemas.microsoft.com/office/drawing/2010/slicer" name="Año  &#10;(No modificable) 1"/>
            </a:graphicData>
          </a:graphic>
        </xdr:graphicFrame>
      </mc:Choice>
      <mc:Fallback xmlns="">
        <xdr:sp macro="" textlink="">
          <xdr:nvSpPr>
            <xdr:cNvPr id="0" name=""/>
            <xdr:cNvSpPr>
              <a:spLocks noTextEdit="1"/>
            </xdr:cNvSpPr>
          </xdr:nvSpPr>
          <xdr:spPr>
            <a:xfrm>
              <a:off x="727364" y="7608456"/>
              <a:ext cx="1828800" cy="981364"/>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xdr:col>
      <xdr:colOff>461818</xdr:colOff>
      <xdr:row>33</xdr:row>
      <xdr:rowOff>161636</xdr:rowOff>
    </xdr:from>
    <xdr:to>
      <xdr:col>9</xdr:col>
      <xdr:colOff>237432</xdr:colOff>
      <xdr:row>47</xdr:row>
      <xdr:rowOff>95769</xdr:rowOff>
    </xdr:to>
    <mc:AlternateContent xmlns:mc="http://schemas.openxmlformats.org/markup-compatibility/2006" xmlns:a14="http://schemas.microsoft.com/office/drawing/2010/main">
      <mc:Choice Requires="a14">
        <xdr:graphicFrame macro="">
          <xdr:nvGraphicFramePr>
            <xdr:cNvPr id="44" name="Tipología&#10;(Obligatorio)">
              <a:extLst>
                <a:ext uri="{FF2B5EF4-FFF2-40B4-BE49-F238E27FC236}">
                  <a16:creationId xmlns:a16="http://schemas.microsoft.com/office/drawing/2014/main" id="{C308E719-A8CA-4078-8632-C7204596ED8E}"/>
                </a:ext>
              </a:extLst>
            </xdr:cNvPr>
            <xdr:cNvGraphicFramePr/>
          </xdr:nvGraphicFramePr>
          <xdr:xfrm>
            <a:off x="0" y="0"/>
            <a:ext cx="0" cy="0"/>
          </xdr:xfrm>
          <a:graphic>
            <a:graphicData uri="http://schemas.microsoft.com/office/drawing/2010/slicer">
              <sle:slicer xmlns:sle="http://schemas.microsoft.com/office/drawing/2010/slicer" name="Tipología&#10;(Obligatorio)"/>
            </a:graphicData>
          </a:graphic>
        </xdr:graphicFrame>
      </mc:Choice>
      <mc:Fallback xmlns="">
        <xdr:sp macro="" textlink="">
          <xdr:nvSpPr>
            <xdr:cNvPr id="0" name=""/>
            <xdr:cNvSpPr>
              <a:spLocks noTextEdit="1"/>
            </xdr:cNvSpPr>
          </xdr:nvSpPr>
          <xdr:spPr>
            <a:xfrm>
              <a:off x="10056091" y="6430818"/>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9</xdr:col>
      <xdr:colOff>337704</xdr:colOff>
      <xdr:row>33</xdr:row>
      <xdr:rowOff>141432</xdr:rowOff>
    </xdr:from>
    <xdr:to>
      <xdr:col>11</xdr:col>
      <xdr:colOff>640599</xdr:colOff>
      <xdr:row>47</xdr:row>
      <xdr:rowOff>79375</xdr:rowOff>
    </xdr:to>
    <mc:AlternateContent xmlns:mc="http://schemas.openxmlformats.org/markup-compatibility/2006" xmlns:a14="http://schemas.microsoft.com/office/drawing/2010/main">
      <mc:Choice Requires="a14">
        <xdr:graphicFrame macro="">
          <xdr:nvGraphicFramePr>
            <xdr:cNvPr id="45" name="Combustible&#10;(Obligatorio)">
              <a:extLst>
                <a:ext uri="{FF2B5EF4-FFF2-40B4-BE49-F238E27FC236}">
                  <a16:creationId xmlns:a16="http://schemas.microsoft.com/office/drawing/2014/main" id="{1F2C0B10-FDD6-4F46-B5A8-F27C396313C2}"/>
                </a:ext>
              </a:extLst>
            </xdr:cNvPr>
            <xdr:cNvGraphicFramePr/>
          </xdr:nvGraphicFramePr>
          <xdr:xfrm>
            <a:off x="0" y="0"/>
            <a:ext cx="0" cy="0"/>
          </xdr:xfrm>
          <a:graphic>
            <a:graphicData uri="http://schemas.microsoft.com/office/drawing/2010/slicer">
              <sle:slicer xmlns:sle="http://schemas.microsoft.com/office/drawing/2010/slicer" name="Combustible&#10;(Obligatorio)"/>
            </a:graphicData>
          </a:graphic>
        </xdr:graphicFrame>
      </mc:Choice>
      <mc:Fallback xmlns="">
        <xdr:sp macro="" textlink="">
          <xdr:nvSpPr>
            <xdr:cNvPr id="0" name=""/>
            <xdr:cNvSpPr>
              <a:spLocks noTextEdit="1"/>
            </xdr:cNvSpPr>
          </xdr:nvSpPr>
          <xdr:spPr>
            <a:xfrm>
              <a:off x="11987068" y="6410614"/>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11</xdr:col>
      <xdr:colOff>733136</xdr:colOff>
      <xdr:row>33</xdr:row>
      <xdr:rowOff>144318</xdr:rowOff>
    </xdr:from>
    <xdr:to>
      <xdr:col>14</xdr:col>
      <xdr:colOff>277841</xdr:colOff>
      <xdr:row>39</xdr:row>
      <xdr:rowOff>48087</xdr:rowOff>
    </xdr:to>
    <mc:AlternateContent xmlns:mc="http://schemas.openxmlformats.org/markup-compatibility/2006" xmlns:a14="http://schemas.microsoft.com/office/drawing/2010/main">
      <mc:Choice Requires="a14">
        <xdr:graphicFrame macro="">
          <xdr:nvGraphicFramePr>
            <xdr:cNvPr id="46" name="Año&#10;(Obligatorio) 3">
              <a:extLst>
                <a:ext uri="{FF2B5EF4-FFF2-40B4-BE49-F238E27FC236}">
                  <a16:creationId xmlns:a16="http://schemas.microsoft.com/office/drawing/2014/main" id="{3EB5B002-69D8-4D0A-BD9F-0FC444C687A5}"/>
                </a:ext>
              </a:extLst>
            </xdr:cNvPr>
            <xdr:cNvGraphicFramePr/>
          </xdr:nvGraphicFramePr>
          <xdr:xfrm>
            <a:off x="0" y="0"/>
            <a:ext cx="0" cy="0"/>
          </xdr:xfrm>
          <a:graphic>
            <a:graphicData uri="http://schemas.microsoft.com/office/drawing/2010/slicer">
              <sle:slicer xmlns:sle="http://schemas.microsoft.com/office/drawing/2010/slicer" name="Año&#10;(Obligatorio) 3"/>
            </a:graphicData>
          </a:graphic>
        </xdr:graphicFrame>
      </mc:Choice>
      <mc:Fallback xmlns="">
        <xdr:sp macro="" textlink="">
          <xdr:nvSpPr>
            <xdr:cNvPr id="0" name=""/>
            <xdr:cNvSpPr>
              <a:spLocks noTextEdit="1"/>
            </xdr:cNvSpPr>
          </xdr:nvSpPr>
          <xdr:spPr>
            <a:xfrm>
              <a:off x="13906500" y="6413500"/>
              <a:ext cx="1828800" cy="1010227"/>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6</xdr:col>
      <xdr:colOff>450272</xdr:colOff>
      <xdr:row>6</xdr:row>
      <xdr:rowOff>150092</xdr:rowOff>
    </xdr:from>
    <xdr:to>
      <xdr:col>18</xdr:col>
      <xdr:colOff>323272</xdr:colOff>
      <xdr:row>33</xdr:row>
      <xdr:rowOff>92363</xdr:rowOff>
    </xdr:to>
    <xdr:graphicFrame macro="">
      <xdr:nvGraphicFramePr>
        <xdr:cNvPr id="47" name="Gráfico 46">
          <a:extLst>
            <a:ext uri="{FF2B5EF4-FFF2-40B4-BE49-F238E27FC236}">
              <a16:creationId xmlns:a16="http://schemas.microsoft.com/office/drawing/2014/main" id="{7A28328C-7DAD-47A0-9D28-DFA8593414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19</xdr:col>
      <xdr:colOff>588818</xdr:colOff>
      <xdr:row>33</xdr:row>
      <xdr:rowOff>138545</xdr:rowOff>
    </xdr:from>
    <xdr:to>
      <xdr:col>22</xdr:col>
      <xdr:colOff>135428</xdr:colOff>
      <xdr:row>47</xdr:row>
      <xdr:rowOff>76488</xdr:rowOff>
    </xdr:to>
    <mc:AlternateContent xmlns:mc="http://schemas.openxmlformats.org/markup-compatibility/2006" xmlns:a14="http://schemas.microsoft.com/office/drawing/2010/main">
      <mc:Choice Requires="a14">
        <xdr:graphicFrame macro="">
          <xdr:nvGraphicFramePr>
            <xdr:cNvPr id="48" name="Tipología&#10;(Obligatorio) 1">
              <a:extLst>
                <a:ext uri="{FF2B5EF4-FFF2-40B4-BE49-F238E27FC236}">
                  <a16:creationId xmlns:a16="http://schemas.microsoft.com/office/drawing/2014/main" id="{F50A9E0B-EB82-4C10-8AA3-112852B6EAFE}"/>
                </a:ext>
              </a:extLst>
            </xdr:cNvPr>
            <xdr:cNvGraphicFramePr/>
          </xdr:nvGraphicFramePr>
          <xdr:xfrm>
            <a:off x="0" y="0"/>
            <a:ext cx="0" cy="0"/>
          </xdr:xfrm>
          <a:graphic>
            <a:graphicData uri="http://schemas.microsoft.com/office/drawing/2010/slicer">
              <sle:slicer xmlns:sle="http://schemas.microsoft.com/office/drawing/2010/slicer" name="Tipología&#10;(Obligatorio) 1"/>
            </a:graphicData>
          </a:graphic>
        </xdr:graphicFrame>
      </mc:Choice>
      <mc:Fallback xmlns="">
        <xdr:sp macro="" textlink="">
          <xdr:nvSpPr>
            <xdr:cNvPr id="0" name=""/>
            <xdr:cNvSpPr>
              <a:spLocks noTextEdit="1"/>
            </xdr:cNvSpPr>
          </xdr:nvSpPr>
          <xdr:spPr>
            <a:xfrm>
              <a:off x="19858182" y="6407727"/>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22</xdr:col>
      <xdr:colOff>233795</xdr:colOff>
      <xdr:row>33</xdr:row>
      <xdr:rowOff>129885</xdr:rowOff>
    </xdr:from>
    <xdr:to>
      <xdr:col>24</xdr:col>
      <xdr:colOff>540500</xdr:colOff>
      <xdr:row>47</xdr:row>
      <xdr:rowOff>65923</xdr:rowOff>
    </xdr:to>
    <mc:AlternateContent xmlns:mc="http://schemas.openxmlformats.org/markup-compatibility/2006" xmlns:a14="http://schemas.microsoft.com/office/drawing/2010/main">
      <mc:Choice Requires="a14">
        <xdr:graphicFrame macro="">
          <xdr:nvGraphicFramePr>
            <xdr:cNvPr id="49" name="Combustible&#10;(Obligatorio) 1">
              <a:extLst>
                <a:ext uri="{FF2B5EF4-FFF2-40B4-BE49-F238E27FC236}">
                  <a16:creationId xmlns:a16="http://schemas.microsoft.com/office/drawing/2014/main" id="{7542FBF0-7385-489F-86D5-08295C66B2D9}"/>
                </a:ext>
              </a:extLst>
            </xdr:cNvPr>
            <xdr:cNvGraphicFramePr/>
          </xdr:nvGraphicFramePr>
          <xdr:xfrm>
            <a:off x="0" y="0"/>
            <a:ext cx="0" cy="0"/>
          </xdr:xfrm>
          <a:graphic>
            <a:graphicData uri="http://schemas.microsoft.com/office/drawing/2010/slicer">
              <sle:slicer xmlns:sle="http://schemas.microsoft.com/office/drawing/2010/slicer" name="Combustible&#10;(Obligatorio) 1"/>
            </a:graphicData>
          </a:graphic>
        </xdr:graphicFrame>
      </mc:Choice>
      <mc:Fallback xmlns="">
        <xdr:sp macro="" textlink="">
          <xdr:nvSpPr>
            <xdr:cNvPr id="0" name=""/>
            <xdr:cNvSpPr>
              <a:spLocks noTextEdit="1"/>
            </xdr:cNvSpPr>
          </xdr:nvSpPr>
          <xdr:spPr>
            <a:xfrm>
              <a:off x="21789159" y="6399067"/>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24</xdr:col>
      <xdr:colOff>629227</xdr:colOff>
      <xdr:row>33</xdr:row>
      <xdr:rowOff>144319</xdr:rowOff>
    </xdr:from>
    <xdr:to>
      <xdr:col>27</xdr:col>
      <xdr:colOff>168217</xdr:colOff>
      <xdr:row>38</xdr:row>
      <xdr:rowOff>134737</xdr:rowOff>
    </xdr:to>
    <mc:AlternateContent xmlns:mc="http://schemas.openxmlformats.org/markup-compatibility/2006" xmlns:a14="http://schemas.microsoft.com/office/drawing/2010/main">
      <mc:Choice Requires="a14">
        <xdr:graphicFrame macro="">
          <xdr:nvGraphicFramePr>
            <xdr:cNvPr id="50" name="Año&#10;(Obligatorio) 4">
              <a:extLst>
                <a:ext uri="{FF2B5EF4-FFF2-40B4-BE49-F238E27FC236}">
                  <a16:creationId xmlns:a16="http://schemas.microsoft.com/office/drawing/2014/main" id="{DE711F35-BB4C-4E97-AB5F-383B5327A198}"/>
                </a:ext>
              </a:extLst>
            </xdr:cNvPr>
            <xdr:cNvGraphicFramePr/>
          </xdr:nvGraphicFramePr>
          <xdr:xfrm>
            <a:off x="0" y="0"/>
            <a:ext cx="0" cy="0"/>
          </xdr:xfrm>
          <a:graphic>
            <a:graphicData uri="http://schemas.microsoft.com/office/drawing/2010/slicer">
              <sle:slicer xmlns:sle="http://schemas.microsoft.com/office/drawing/2010/slicer" name="Año&#10;(Obligatorio) 4"/>
            </a:graphicData>
          </a:graphic>
        </xdr:graphicFrame>
      </mc:Choice>
      <mc:Fallback xmlns="">
        <xdr:sp macro="" textlink="">
          <xdr:nvSpPr>
            <xdr:cNvPr id="0" name=""/>
            <xdr:cNvSpPr>
              <a:spLocks noTextEdit="1"/>
            </xdr:cNvSpPr>
          </xdr:nvSpPr>
          <xdr:spPr>
            <a:xfrm>
              <a:off x="23708591" y="6413501"/>
              <a:ext cx="1828800" cy="917864"/>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19</xdr:col>
      <xdr:colOff>588819</xdr:colOff>
      <xdr:row>6</xdr:row>
      <xdr:rowOff>115454</xdr:rowOff>
    </xdr:from>
    <xdr:to>
      <xdr:col>31</xdr:col>
      <xdr:colOff>196273</xdr:colOff>
      <xdr:row>33</xdr:row>
      <xdr:rowOff>80818</xdr:rowOff>
    </xdr:to>
    <xdr:graphicFrame macro="">
      <xdr:nvGraphicFramePr>
        <xdr:cNvPr id="51" name="Gráfico 50">
          <a:extLst>
            <a:ext uri="{FF2B5EF4-FFF2-40B4-BE49-F238E27FC236}">
              <a16:creationId xmlns:a16="http://schemas.microsoft.com/office/drawing/2014/main" id="{B0447C5E-4096-4B28-BA0A-182E91C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712933</xdr:colOff>
      <xdr:row>6</xdr:row>
      <xdr:rowOff>103910</xdr:rowOff>
    </xdr:from>
    <xdr:to>
      <xdr:col>43</xdr:col>
      <xdr:colOff>311727</xdr:colOff>
      <xdr:row>33</xdr:row>
      <xdr:rowOff>69273</xdr:rowOff>
    </xdr:to>
    <xdr:graphicFrame macro="">
      <xdr:nvGraphicFramePr>
        <xdr:cNvPr id="52" name="Gráfico 51">
          <a:extLst>
            <a:ext uri="{FF2B5EF4-FFF2-40B4-BE49-F238E27FC236}">
              <a16:creationId xmlns:a16="http://schemas.microsoft.com/office/drawing/2014/main" id="{2AB8FD1B-1794-4218-B196-EEDFAC3B4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31</xdr:col>
      <xdr:colOff>715819</xdr:colOff>
      <xdr:row>34</xdr:row>
      <xdr:rowOff>115455</xdr:rowOff>
    </xdr:from>
    <xdr:to>
      <xdr:col>34</xdr:col>
      <xdr:colOff>256714</xdr:colOff>
      <xdr:row>48</xdr:row>
      <xdr:rowOff>57208</xdr:rowOff>
    </xdr:to>
    <mc:AlternateContent xmlns:mc="http://schemas.openxmlformats.org/markup-compatibility/2006" xmlns:a14="http://schemas.microsoft.com/office/drawing/2010/main">
      <mc:Choice Requires="a14">
        <xdr:graphicFrame macro="">
          <xdr:nvGraphicFramePr>
            <xdr:cNvPr id="53" name="Tipología&#10;(Obligatorio) 2">
              <a:extLst>
                <a:ext uri="{FF2B5EF4-FFF2-40B4-BE49-F238E27FC236}">
                  <a16:creationId xmlns:a16="http://schemas.microsoft.com/office/drawing/2014/main" id="{A89FB4F6-630B-45DD-BFBF-86F7B2BE1D4B}"/>
                </a:ext>
              </a:extLst>
            </xdr:cNvPr>
            <xdr:cNvGraphicFramePr/>
          </xdr:nvGraphicFramePr>
          <xdr:xfrm>
            <a:off x="0" y="0"/>
            <a:ext cx="0" cy="0"/>
          </xdr:xfrm>
          <a:graphic>
            <a:graphicData uri="http://schemas.microsoft.com/office/drawing/2010/slicer">
              <sle:slicer xmlns:sle="http://schemas.microsoft.com/office/drawing/2010/slicer" name="Tipología&#10;(Obligatorio) 2"/>
            </a:graphicData>
          </a:graphic>
        </xdr:graphicFrame>
      </mc:Choice>
      <mc:Fallback xmlns="">
        <xdr:sp macro="" textlink="">
          <xdr:nvSpPr>
            <xdr:cNvPr id="0" name=""/>
            <xdr:cNvSpPr>
              <a:spLocks noTextEdit="1"/>
            </xdr:cNvSpPr>
          </xdr:nvSpPr>
          <xdr:spPr>
            <a:xfrm>
              <a:off x="29129183" y="6569364"/>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34</xdr:col>
      <xdr:colOff>395432</xdr:colOff>
      <xdr:row>34</xdr:row>
      <xdr:rowOff>118341</xdr:rowOff>
    </xdr:from>
    <xdr:to>
      <xdr:col>36</xdr:col>
      <xdr:colOff>704042</xdr:colOff>
      <xdr:row>48</xdr:row>
      <xdr:rowOff>60094</xdr:rowOff>
    </xdr:to>
    <mc:AlternateContent xmlns:mc="http://schemas.openxmlformats.org/markup-compatibility/2006" xmlns:a14="http://schemas.microsoft.com/office/drawing/2010/main">
      <mc:Choice Requires="a14">
        <xdr:graphicFrame macro="">
          <xdr:nvGraphicFramePr>
            <xdr:cNvPr id="54" name="Combustible&#10;(Obligatorio) 2">
              <a:extLst>
                <a:ext uri="{FF2B5EF4-FFF2-40B4-BE49-F238E27FC236}">
                  <a16:creationId xmlns:a16="http://schemas.microsoft.com/office/drawing/2014/main" id="{CB691849-F939-4B91-8558-3F53201A64EF}"/>
                </a:ext>
              </a:extLst>
            </xdr:cNvPr>
            <xdr:cNvGraphicFramePr/>
          </xdr:nvGraphicFramePr>
          <xdr:xfrm>
            <a:off x="0" y="0"/>
            <a:ext cx="0" cy="0"/>
          </xdr:xfrm>
          <a:graphic>
            <a:graphicData uri="http://schemas.microsoft.com/office/drawing/2010/slicer">
              <sle:slicer xmlns:sle="http://schemas.microsoft.com/office/drawing/2010/slicer" name="Combustible&#10;(Obligatorio) 2"/>
            </a:graphicData>
          </a:graphic>
        </xdr:graphicFrame>
      </mc:Choice>
      <mc:Fallback xmlns="">
        <xdr:sp macro="" textlink="">
          <xdr:nvSpPr>
            <xdr:cNvPr id="0" name=""/>
            <xdr:cNvSpPr>
              <a:spLocks noTextEdit="1"/>
            </xdr:cNvSpPr>
          </xdr:nvSpPr>
          <xdr:spPr>
            <a:xfrm>
              <a:off x="31094796" y="6572250"/>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37</xdr:col>
      <xdr:colOff>40410</xdr:colOff>
      <xdr:row>34</xdr:row>
      <xdr:rowOff>109682</xdr:rowOff>
    </xdr:from>
    <xdr:to>
      <xdr:col>39</xdr:col>
      <xdr:colOff>345210</xdr:colOff>
      <xdr:row>40</xdr:row>
      <xdr:rowOff>19281</xdr:rowOff>
    </xdr:to>
    <mc:AlternateContent xmlns:mc="http://schemas.openxmlformats.org/markup-compatibility/2006" xmlns:a14="http://schemas.microsoft.com/office/drawing/2010/main">
      <mc:Choice Requires="a14">
        <xdr:graphicFrame macro="">
          <xdr:nvGraphicFramePr>
            <xdr:cNvPr id="55" name="Año&#10;(Obligatorio) 5">
              <a:extLst>
                <a:ext uri="{FF2B5EF4-FFF2-40B4-BE49-F238E27FC236}">
                  <a16:creationId xmlns:a16="http://schemas.microsoft.com/office/drawing/2014/main" id="{FE46B4EF-8AFF-4EE6-A63D-A7F33A699A8A}"/>
                </a:ext>
              </a:extLst>
            </xdr:cNvPr>
            <xdr:cNvGraphicFramePr/>
          </xdr:nvGraphicFramePr>
          <xdr:xfrm>
            <a:off x="0" y="0"/>
            <a:ext cx="0" cy="0"/>
          </xdr:xfrm>
          <a:graphic>
            <a:graphicData uri="http://schemas.microsoft.com/office/drawing/2010/slicer">
              <sle:slicer xmlns:sle="http://schemas.microsoft.com/office/drawing/2010/slicer" name="Año&#10;(Obligatorio) 5"/>
            </a:graphicData>
          </a:graphic>
        </xdr:graphicFrame>
      </mc:Choice>
      <mc:Fallback xmlns="">
        <xdr:sp macro="" textlink="">
          <xdr:nvSpPr>
            <xdr:cNvPr id="0" name=""/>
            <xdr:cNvSpPr>
              <a:spLocks noTextEdit="1"/>
            </xdr:cNvSpPr>
          </xdr:nvSpPr>
          <xdr:spPr>
            <a:xfrm>
              <a:off x="33025774" y="6563591"/>
              <a:ext cx="1828800" cy="1021773"/>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44</xdr:col>
      <xdr:colOff>723323</xdr:colOff>
      <xdr:row>6</xdr:row>
      <xdr:rowOff>115454</xdr:rowOff>
    </xdr:from>
    <xdr:to>
      <xdr:col>56</xdr:col>
      <xdr:colOff>311727</xdr:colOff>
      <xdr:row>33</xdr:row>
      <xdr:rowOff>80818</xdr:rowOff>
    </xdr:to>
    <xdr:graphicFrame macro="">
      <xdr:nvGraphicFramePr>
        <xdr:cNvPr id="56" name="Gráfico 55">
          <a:extLst>
            <a:ext uri="{FF2B5EF4-FFF2-40B4-BE49-F238E27FC236}">
              <a16:creationId xmlns:a16="http://schemas.microsoft.com/office/drawing/2014/main" id="{5FCFDDCE-70E5-45AB-810C-2A397019B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44</xdr:col>
      <xdr:colOff>750455</xdr:colOff>
      <xdr:row>34</xdr:row>
      <xdr:rowOff>69273</xdr:rowOff>
    </xdr:from>
    <xdr:to>
      <xdr:col>47</xdr:col>
      <xdr:colOff>289445</xdr:colOff>
      <xdr:row>48</xdr:row>
      <xdr:rowOff>9121</xdr:rowOff>
    </xdr:to>
    <mc:AlternateContent xmlns:mc="http://schemas.openxmlformats.org/markup-compatibility/2006" xmlns:a14="http://schemas.microsoft.com/office/drawing/2010/main">
      <mc:Choice Requires="a14">
        <xdr:graphicFrame macro="">
          <xdr:nvGraphicFramePr>
            <xdr:cNvPr id="57" name="Tipología&#10;(Obligatorio) 3">
              <a:extLst>
                <a:ext uri="{FF2B5EF4-FFF2-40B4-BE49-F238E27FC236}">
                  <a16:creationId xmlns:a16="http://schemas.microsoft.com/office/drawing/2014/main" id="{13C26E95-84F9-46AA-91B4-9F962E6A0E70}"/>
                </a:ext>
              </a:extLst>
            </xdr:cNvPr>
            <xdr:cNvGraphicFramePr/>
          </xdr:nvGraphicFramePr>
          <xdr:xfrm>
            <a:off x="0" y="0"/>
            <a:ext cx="0" cy="0"/>
          </xdr:xfrm>
          <a:graphic>
            <a:graphicData uri="http://schemas.microsoft.com/office/drawing/2010/slicer">
              <sle:slicer xmlns:sle="http://schemas.microsoft.com/office/drawing/2010/slicer" name="Tipología&#10;(Obligatorio) 3"/>
            </a:graphicData>
          </a:graphic>
        </xdr:graphicFrame>
      </mc:Choice>
      <mc:Fallback xmlns="">
        <xdr:sp macro="" textlink="">
          <xdr:nvSpPr>
            <xdr:cNvPr id="0" name=""/>
            <xdr:cNvSpPr>
              <a:spLocks noTextEdit="1"/>
            </xdr:cNvSpPr>
          </xdr:nvSpPr>
          <xdr:spPr>
            <a:xfrm>
              <a:off x="39069819" y="6523182"/>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47</xdr:col>
      <xdr:colOff>430068</xdr:colOff>
      <xdr:row>34</xdr:row>
      <xdr:rowOff>72160</xdr:rowOff>
    </xdr:from>
    <xdr:to>
      <xdr:col>49</xdr:col>
      <xdr:colOff>736773</xdr:colOff>
      <xdr:row>48</xdr:row>
      <xdr:rowOff>12008</xdr:rowOff>
    </xdr:to>
    <mc:AlternateContent xmlns:mc="http://schemas.openxmlformats.org/markup-compatibility/2006" xmlns:a14="http://schemas.microsoft.com/office/drawing/2010/main">
      <mc:Choice Requires="a14">
        <xdr:graphicFrame macro="">
          <xdr:nvGraphicFramePr>
            <xdr:cNvPr id="58" name="Combustible&#10;(Obligatorio) 3">
              <a:extLst>
                <a:ext uri="{FF2B5EF4-FFF2-40B4-BE49-F238E27FC236}">
                  <a16:creationId xmlns:a16="http://schemas.microsoft.com/office/drawing/2014/main" id="{3C7D2A85-4CEF-4E8C-A2E2-93B25C7EB405}"/>
                </a:ext>
              </a:extLst>
            </xdr:cNvPr>
            <xdr:cNvGraphicFramePr/>
          </xdr:nvGraphicFramePr>
          <xdr:xfrm>
            <a:off x="0" y="0"/>
            <a:ext cx="0" cy="0"/>
          </xdr:xfrm>
          <a:graphic>
            <a:graphicData uri="http://schemas.microsoft.com/office/drawing/2010/slicer">
              <sle:slicer xmlns:sle="http://schemas.microsoft.com/office/drawing/2010/slicer" name="Combustible&#10;(Obligatorio) 3"/>
            </a:graphicData>
          </a:graphic>
        </xdr:graphicFrame>
      </mc:Choice>
      <mc:Fallback xmlns="">
        <xdr:sp macro="" textlink="">
          <xdr:nvSpPr>
            <xdr:cNvPr id="0" name=""/>
            <xdr:cNvSpPr>
              <a:spLocks noTextEdit="1"/>
            </xdr:cNvSpPr>
          </xdr:nvSpPr>
          <xdr:spPr>
            <a:xfrm>
              <a:off x="41035432" y="6526069"/>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50</xdr:col>
      <xdr:colOff>132773</xdr:colOff>
      <xdr:row>34</xdr:row>
      <xdr:rowOff>75047</xdr:rowOff>
    </xdr:from>
    <xdr:to>
      <xdr:col>52</xdr:col>
      <xdr:colOff>441383</xdr:colOff>
      <xdr:row>40</xdr:row>
      <xdr:rowOff>130811</xdr:rowOff>
    </xdr:to>
    <mc:AlternateContent xmlns:mc="http://schemas.openxmlformats.org/markup-compatibility/2006" xmlns:a14="http://schemas.microsoft.com/office/drawing/2010/main">
      <mc:Choice Requires="a14">
        <xdr:graphicFrame macro="">
          <xdr:nvGraphicFramePr>
            <xdr:cNvPr id="59" name="Año&#10;(Obligatorio) 6">
              <a:extLst>
                <a:ext uri="{FF2B5EF4-FFF2-40B4-BE49-F238E27FC236}">
                  <a16:creationId xmlns:a16="http://schemas.microsoft.com/office/drawing/2014/main" id="{2596F501-0208-41FA-9755-9D607BAC3D02}"/>
                </a:ext>
              </a:extLst>
            </xdr:cNvPr>
            <xdr:cNvGraphicFramePr/>
          </xdr:nvGraphicFramePr>
          <xdr:xfrm>
            <a:off x="0" y="0"/>
            <a:ext cx="0" cy="0"/>
          </xdr:xfrm>
          <a:graphic>
            <a:graphicData uri="http://schemas.microsoft.com/office/drawing/2010/slicer">
              <sle:slicer xmlns:sle="http://schemas.microsoft.com/office/drawing/2010/slicer" name="Año&#10;(Obligatorio) 6"/>
            </a:graphicData>
          </a:graphic>
        </xdr:graphicFrame>
      </mc:Choice>
      <mc:Fallback xmlns="">
        <xdr:sp macro="" textlink="">
          <xdr:nvSpPr>
            <xdr:cNvPr id="0" name=""/>
            <xdr:cNvSpPr>
              <a:spLocks noTextEdit="1"/>
            </xdr:cNvSpPr>
          </xdr:nvSpPr>
          <xdr:spPr>
            <a:xfrm>
              <a:off x="43024137" y="6528956"/>
              <a:ext cx="1828800" cy="1160318"/>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57</xdr:col>
      <xdr:colOff>681180</xdr:colOff>
      <xdr:row>6</xdr:row>
      <xdr:rowOff>103909</xdr:rowOff>
    </xdr:from>
    <xdr:to>
      <xdr:col>69</xdr:col>
      <xdr:colOff>207817</xdr:colOff>
      <xdr:row>33</xdr:row>
      <xdr:rowOff>115453</xdr:rowOff>
    </xdr:to>
    <xdr:graphicFrame macro="">
      <xdr:nvGraphicFramePr>
        <xdr:cNvPr id="60" name="Gráfico 59">
          <a:extLst>
            <a:ext uri="{FF2B5EF4-FFF2-40B4-BE49-F238E27FC236}">
              <a16:creationId xmlns:a16="http://schemas.microsoft.com/office/drawing/2014/main" id="{A9A56DDB-C7B7-4FE9-9DB6-3A0D56A08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1</xdr:col>
      <xdr:colOff>1768930</xdr:colOff>
      <xdr:row>2</xdr:row>
      <xdr:rowOff>92364</xdr:rowOff>
    </xdr:to>
    <xdr:grpSp>
      <xdr:nvGrpSpPr>
        <xdr:cNvPr id="6" name="Grupo 5">
          <a:extLst>
            <a:ext uri="{FF2B5EF4-FFF2-40B4-BE49-F238E27FC236}">
              <a16:creationId xmlns:a16="http://schemas.microsoft.com/office/drawing/2014/main" id="{3C6DFA4F-F2DF-4AEE-BFD2-5A3E472763D6}"/>
            </a:ext>
          </a:extLst>
        </xdr:cNvPr>
        <xdr:cNvGrpSpPr/>
      </xdr:nvGrpSpPr>
      <xdr:grpSpPr>
        <a:xfrm>
          <a:off x="0" y="0"/>
          <a:ext cx="2563315" cy="515274"/>
          <a:chOff x="9071" y="1"/>
          <a:chExt cx="2530930" cy="508000"/>
        </a:xfrm>
      </xdr:grpSpPr>
      <xdr:grpSp>
        <xdr:nvGrpSpPr>
          <xdr:cNvPr id="7" name="Grupo 6">
            <a:extLst>
              <a:ext uri="{FF2B5EF4-FFF2-40B4-BE49-F238E27FC236}">
                <a16:creationId xmlns:a16="http://schemas.microsoft.com/office/drawing/2014/main" id="{7518B411-4B88-0BB7-3BD8-44DAA1A0210D}"/>
              </a:ext>
            </a:extLst>
          </xdr:cNvPr>
          <xdr:cNvGrpSpPr/>
        </xdr:nvGrpSpPr>
        <xdr:grpSpPr>
          <a:xfrm>
            <a:off x="1282986" y="1"/>
            <a:ext cx="1257015" cy="508000"/>
            <a:chOff x="2336800" y="31750"/>
            <a:chExt cx="1536700" cy="641350"/>
          </a:xfrm>
        </xdr:grpSpPr>
        <xdr:pic>
          <xdr:nvPicPr>
            <xdr:cNvPr id="9" name="Imagen 8">
              <a:extLst>
                <a:ext uri="{FF2B5EF4-FFF2-40B4-BE49-F238E27FC236}">
                  <a16:creationId xmlns:a16="http://schemas.microsoft.com/office/drawing/2014/main" id="{44EB71C5-3462-8950-1F37-C441008539B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descr="Alianza por el Clima colaborará con la Red Española de Ciudades por el Clima">
              <a:extLst>
                <a:ext uri="{FF2B5EF4-FFF2-40B4-BE49-F238E27FC236}">
                  <a16:creationId xmlns:a16="http://schemas.microsoft.com/office/drawing/2014/main" id="{9969093A-FC26-6539-7F6A-9D0A387D1C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 name="Imagen 7">
            <a:extLst>
              <a:ext uri="{FF2B5EF4-FFF2-40B4-BE49-F238E27FC236}">
                <a16:creationId xmlns:a16="http://schemas.microsoft.com/office/drawing/2014/main" id="{DF6F7704-665C-65ED-7274-52CE0FA479B1}"/>
              </a:ext>
            </a:extLst>
          </xdr:cNvPr>
          <xdr:cNvPicPr>
            <a:picLocks noChangeAspect="1"/>
          </xdr:cNvPicPr>
        </xdr:nvPicPr>
        <xdr:blipFill>
          <a:blip xmlns:r="http://schemas.openxmlformats.org/officeDocument/2006/relationships" r:embed="rId9"/>
          <a:stretch>
            <a:fillRect/>
          </a:stretch>
        </xdr:blipFill>
        <xdr:spPr>
          <a:xfrm>
            <a:off x="9071" y="145144"/>
            <a:ext cx="1257300" cy="205183"/>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6</xdr:row>
      <xdr:rowOff>173182</xdr:rowOff>
    </xdr:from>
    <xdr:to>
      <xdr:col>6</xdr:col>
      <xdr:colOff>81643</xdr:colOff>
      <xdr:row>33</xdr:row>
      <xdr:rowOff>90709</xdr:rowOff>
    </xdr:to>
    <xdr:graphicFrame macro="">
      <xdr:nvGraphicFramePr>
        <xdr:cNvPr id="16" name="Gráfico 15">
          <a:extLst>
            <a:ext uri="{FF2B5EF4-FFF2-40B4-BE49-F238E27FC236}">
              <a16:creationId xmlns:a16="http://schemas.microsoft.com/office/drawing/2014/main" id="{5D3C6F7D-29EF-466C-B07C-0B5593444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63502</xdr:colOff>
      <xdr:row>34</xdr:row>
      <xdr:rowOff>40821</xdr:rowOff>
    </xdr:from>
    <xdr:to>
      <xdr:col>1</xdr:col>
      <xdr:colOff>1884682</xdr:colOff>
      <xdr:row>39</xdr:row>
      <xdr:rowOff>56604</xdr:rowOff>
    </xdr:to>
    <mc:AlternateContent xmlns:mc="http://schemas.openxmlformats.org/markup-compatibility/2006" xmlns:a14="http://schemas.microsoft.com/office/drawing/2010/main">
      <mc:Choice Requires="a14">
        <xdr:graphicFrame macro="">
          <xdr:nvGraphicFramePr>
            <xdr:cNvPr id="24" name="Fuente&#10; (No modificable)">
              <a:extLst>
                <a:ext uri="{FF2B5EF4-FFF2-40B4-BE49-F238E27FC236}">
                  <a16:creationId xmlns:a16="http://schemas.microsoft.com/office/drawing/2014/main" id="{08134954-5C9D-45AB-BAB9-840FF99A30C4}"/>
                </a:ext>
              </a:extLst>
            </xdr:cNvPr>
            <xdr:cNvGraphicFramePr/>
          </xdr:nvGraphicFramePr>
          <xdr:xfrm>
            <a:off x="0" y="0"/>
            <a:ext cx="0" cy="0"/>
          </xdr:xfrm>
          <a:graphic>
            <a:graphicData uri="http://schemas.microsoft.com/office/drawing/2010/slicer">
              <sle:slicer xmlns:sle="http://schemas.microsoft.com/office/drawing/2010/slicer" name="Fuente&#10; (No modificable)"/>
            </a:graphicData>
          </a:graphic>
        </xdr:graphicFrame>
      </mc:Choice>
      <mc:Fallback xmlns="">
        <xdr:sp macro="" textlink="">
          <xdr:nvSpPr>
            <xdr:cNvPr id="0" name=""/>
            <xdr:cNvSpPr>
              <a:spLocks noTextEdit="1"/>
            </xdr:cNvSpPr>
          </xdr:nvSpPr>
          <xdr:spPr>
            <a:xfrm>
              <a:off x="825502" y="6494730"/>
              <a:ext cx="1828800" cy="950850"/>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68037</xdr:colOff>
      <xdr:row>39</xdr:row>
      <xdr:rowOff>154214</xdr:rowOff>
    </xdr:from>
    <xdr:to>
      <xdr:col>1</xdr:col>
      <xdr:colOff>1885407</xdr:colOff>
      <xdr:row>45</xdr:row>
      <xdr:rowOff>22678</xdr:rowOff>
    </xdr:to>
    <mc:AlternateContent xmlns:mc="http://schemas.openxmlformats.org/markup-compatibility/2006" xmlns:a14="http://schemas.microsoft.com/office/drawing/2010/main">
      <mc:Choice Requires="a14">
        <xdr:graphicFrame macro="">
          <xdr:nvGraphicFramePr>
            <xdr:cNvPr id="25" name="Alcance &#10;(No modificable) 1">
              <a:extLst>
                <a:ext uri="{FF2B5EF4-FFF2-40B4-BE49-F238E27FC236}">
                  <a16:creationId xmlns:a16="http://schemas.microsoft.com/office/drawing/2014/main" id="{D40DD93B-01AA-44A2-9B70-6E4BE689AC8C}"/>
                </a:ext>
              </a:extLst>
            </xdr:cNvPr>
            <xdr:cNvGraphicFramePr/>
          </xdr:nvGraphicFramePr>
          <xdr:xfrm>
            <a:off x="0" y="0"/>
            <a:ext cx="0" cy="0"/>
          </xdr:xfrm>
          <a:graphic>
            <a:graphicData uri="http://schemas.microsoft.com/office/drawing/2010/slicer">
              <sle:slicer xmlns:sle="http://schemas.microsoft.com/office/drawing/2010/slicer" name="Alcance &#10;(No modificable) 1"/>
            </a:graphicData>
          </a:graphic>
        </xdr:graphicFrame>
      </mc:Choice>
      <mc:Fallback xmlns="">
        <xdr:sp macro="" textlink="">
          <xdr:nvSpPr>
            <xdr:cNvPr id="0" name=""/>
            <xdr:cNvSpPr>
              <a:spLocks noTextEdit="1"/>
            </xdr:cNvSpPr>
          </xdr:nvSpPr>
          <xdr:spPr>
            <a:xfrm>
              <a:off x="830037" y="7531759"/>
              <a:ext cx="1828800" cy="976827"/>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1968501</xdr:colOff>
      <xdr:row>34</xdr:row>
      <xdr:rowOff>40822</xdr:rowOff>
    </xdr:from>
    <xdr:to>
      <xdr:col>2</xdr:col>
      <xdr:colOff>1792515</xdr:colOff>
      <xdr:row>41</xdr:row>
      <xdr:rowOff>98606</xdr:rowOff>
    </xdr:to>
    <mc:AlternateContent xmlns:mc="http://schemas.openxmlformats.org/markup-compatibility/2006" xmlns:a14="http://schemas.microsoft.com/office/drawing/2010/main">
      <mc:Choice Requires="a14">
        <xdr:graphicFrame macro="">
          <xdr:nvGraphicFramePr>
            <xdr:cNvPr id="26" name="Sector &#10;(No modificable)">
              <a:extLst>
                <a:ext uri="{FF2B5EF4-FFF2-40B4-BE49-F238E27FC236}">
                  <a16:creationId xmlns:a16="http://schemas.microsoft.com/office/drawing/2014/main" id="{9DF6D067-650A-431D-95B5-F3221CAEE65A}"/>
                </a:ext>
              </a:extLst>
            </xdr:cNvPr>
            <xdr:cNvGraphicFramePr/>
          </xdr:nvGraphicFramePr>
          <xdr:xfrm>
            <a:off x="0" y="0"/>
            <a:ext cx="0" cy="0"/>
          </xdr:xfrm>
          <a:graphic>
            <a:graphicData uri="http://schemas.microsoft.com/office/drawing/2010/slicer">
              <sle:slicer xmlns:sle="http://schemas.microsoft.com/office/drawing/2010/slicer" name="Sector &#10;(No modificable)"/>
            </a:graphicData>
          </a:graphic>
        </xdr:graphicFrame>
      </mc:Choice>
      <mc:Fallback xmlns="">
        <xdr:sp macro="" textlink="">
          <xdr:nvSpPr>
            <xdr:cNvPr id="0" name=""/>
            <xdr:cNvSpPr>
              <a:spLocks noTextEdit="1"/>
            </xdr:cNvSpPr>
          </xdr:nvSpPr>
          <xdr:spPr>
            <a:xfrm>
              <a:off x="2730501" y="6494731"/>
              <a:ext cx="1832923" cy="1356591"/>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xdr:col>
      <xdr:colOff>13609</xdr:colOff>
      <xdr:row>34</xdr:row>
      <xdr:rowOff>18144</xdr:rowOff>
    </xdr:from>
    <xdr:to>
      <xdr:col>4</xdr:col>
      <xdr:colOff>171815</xdr:colOff>
      <xdr:row>41</xdr:row>
      <xdr:rowOff>96883</xdr:rowOff>
    </xdr:to>
    <mc:AlternateContent xmlns:mc="http://schemas.openxmlformats.org/markup-compatibility/2006" xmlns:a14="http://schemas.microsoft.com/office/drawing/2010/main">
      <mc:Choice Requires="a14">
        <xdr:graphicFrame macro="">
          <xdr:nvGraphicFramePr>
            <xdr:cNvPr id="27" name="Origen_Fuente  &#10;(No modificable) 1">
              <a:extLst>
                <a:ext uri="{FF2B5EF4-FFF2-40B4-BE49-F238E27FC236}">
                  <a16:creationId xmlns:a16="http://schemas.microsoft.com/office/drawing/2014/main" id="{E5D37E17-E71D-4C27-8F03-73CA9E3B065C}"/>
                </a:ext>
              </a:extLst>
            </xdr:cNvPr>
            <xdr:cNvGraphicFramePr/>
          </xdr:nvGraphicFramePr>
          <xdr:xfrm>
            <a:off x="0" y="0"/>
            <a:ext cx="0" cy="0"/>
          </xdr:xfrm>
          <a:graphic>
            <a:graphicData uri="http://schemas.microsoft.com/office/drawing/2010/slicer">
              <sle:slicer xmlns:sle="http://schemas.microsoft.com/office/drawing/2010/slicer" name="Origen_Fuente  &#10;(No modificable) 1"/>
            </a:graphicData>
          </a:graphic>
        </xdr:graphicFrame>
      </mc:Choice>
      <mc:Fallback xmlns="">
        <xdr:sp macro="" textlink="">
          <xdr:nvSpPr>
            <xdr:cNvPr id="0" name=""/>
            <xdr:cNvSpPr>
              <a:spLocks noTextEdit="1"/>
            </xdr:cNvSpPr>
          </xdr:nvSpPr>
          <xdr:spPr>
            <a:xfrm>
              <a:off x="4631791" y="6472053"/>
              <a:ext cx="1824677" cy="1356591"/>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1505859</xdr:colOff>
      <xdr:row>34</xdr:row>
      <xdr:rowOff>49892</xdr:rowOff>
    </xdr:from>
    <xdr:to>
      <xdr:col>6</xdr:col>
      <xdr:colOff>17419</xdr:colOff>
      <xdr:row>48</xdr:row>
      <xdr:rowOff>18776</xdr:rowOff>
    </xdr:to>
    <mc:AlternateContent xmlns:mc="http://schemas.openxmlformats.org/markup-compatibility/2006" xmlns:a14="http://schemas.microsoft.com/office/drawing/2010/main">
      <mc:Choice Requires="a14">
        <xdr:graphicFrame macro="">
          <xdr:nvGraphicFramePr>
            <xdr:cNvPr id="28" name="Tipología de combustible  &#10;(No modificable)">
              <a:extLst>
                <a:ext uri="{FF2B5EF4-FFF2-40B4-BE49-F238E27FC236}">
                  <a16:creationId xmlns:a16="http://schemas.microsoft.com/office/drawing/2014/main" id="{9B32F2C0-11DF-4369-8E66-232B13DF77BC}"/>
                </a:ext>
              </a:extLst>
            </xdr:cNvPr>
            <xdr:cNvGraphicFramePr/>
          </xdr:nvGraphicFramePr>
          <xdr:xfrm>
            <a:off x="0" y="0"/>
            <a:ext cx="0" cy="0"/>
          </xdr:xfrm>
          <a:graphic>
            <a:graphicData uri="http://schemas.microsoft.com/office/drawing/2010/slicer">
              <sle:slicer xmlns:sle="http://schemas.microsoft.com/office/drawing/2010/slicer" name="Tipología de combustible  &#10;(No modificable)"/>
            </a:graphicData>
          </a:graphic>
        </xdr:graphicFrame>
      </mc:Choice>
      <mc:Fallback xmlns="">
        <xdr:sp macro="" textlink="">
          <xdr:nvSpPr>
            <xdr:cNvPr id="0" name=""/>
            <xdr:cNvSpPr>
              <a:spLocks noTextEdit="1"/>
            </xdr:cNvSpPr>
          </xdr:nvSpPr>
          <xdr:spPr>
            <a:xfrm>
              <a:off x="7798132" y="6503801"/>
              <a:ext cx="1828800" cy="2570307"/>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240395</xdr:colOff>
      <xdr:row>34</xdr:row>
      <xdr:rowOff>27214</xdr:rowOff>
    </xdr:from>
    <xdr:to>
      <xdr:col>4</xdr:col>
      <xdr:colOff>1427119</xdr:colOff>
      <xdr:row>41</xdr:row>
      <xdr:rowOff>40820</xdr:rowOff>
    </xdr:to>
    <mc:AlternateContent xmlns:mc="http://schemas.openxmlformats.org/markup-compatibility/2006" xmlns:a14="http://schemas.microsoft.com/office/drawing/2010/main">
      <mc:Choice Requires="a14">
        <xdr:graphicFrame macro="">
          <xdr:nvGraphicFramePr>
            <xdr:cNvPr id="29" name="Año  &#10;(No modificable)">
              <a:extLst>
                <a:ext uri="{FF2B5EF4-FFF2-40B4-BE49-F238E27FC236}">
                  <a16:creationId xmlns:a16="http://schemas.microsoft.com/office/drawing/2014/main" id="{DD9FF162-58FE-4A42-9A33-9075026DDE88}"/>
                </a:ext>
              </a:extLst>
            </xdr:cNvPr>
            <xdr:cNvGraphicFramePr/>
          </xdr:nvGraphicFramePr>
          <xdr:xfrm>
            <a:off x="0" y="0"/>
            <a:ext cx="0" cy="0"/>
          </xdr:xfrm>
          <a:graphic>
            <a:graphicData uri="http://schemas.microsoft.com/office/drawing/2010/slicer">
              <sle:slicer xmlns:sle="http://schemas.microsoft.com/office/drawing/2010/slicer" name="Año  &#10;(No modificable)"/>
            </a:graphicData>
          </a:graphic>
        </xdr:graphicFrame>
      </mc:Choice>
      <mc:Fallback xmlns="">
        <xdr:sp macro="" textlink="">
          <xdr:nvSpPr>
            <xdr:cNvPr id="0" name=""/>
            <xdr:cNvSpPr>
              <a:spLocks noTextEdit="1"/>
            </xdr:cNvSpPr>
          </xdr:nvSpPr>
          <xdr:spPr>
            <a:xfrm>
              <a:off x="6532668" y="6481123"/>
              <a:ext cx="1201964" cy="1306698"/>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xdr:col>
      <xdr:colOff>201034</xdr:colOff>
      <xdr:row>34</xdr:row>
      <xdr:rowOff>102900</xdr:rowOff>
    </xdr:from>
    <xdr:to>
      <xdr:col>8</xdr:col>
      <xdr:colOff>19857</xdr:colOff>
      <xdr:row>42</xdr:row>
      <xdr:rowOff>98193</xdr:rowOff>
    </xdr:to>
    <mc:AlternateContent xmlns:mc="http://schemas.openxmlformats.org/markup-compatibility/2006" xmlns:a14="http://schemas.microsoft.com/office/drawing/2010/main">
      <mc:Choice Requires="a14">
        <xdr:graphicFrame macro="">
          <xdr:nvGraphicFramePr>
            <xdr:cNvPr id="30" name="Alcance &#10;(No modificable)">
              <a:extLst>
                <a:ext uri="{FF2B5EF4-FFF2-40B4-BE49-F238E27FC236}">
                  <a16:creationId xmlns:a16="http://schemas.microsoft.com/office/drawing/2014/main" id="{BA617A77-1CE1-47AC-B1AF-B65F9BF0E2E0}"/>
                </a:ext>
              </a:extLst>
            </xdr:cNvPr>
            <xdr:cNvGraphicFramePr/>
          </xdr:nvGraphicFramePr>
          <xdr:xfrm>
            <a:off x="0" y="0"/>
            <a:ext cx="0" cy="0"/>
          </xdr:xfrm>
          <a:graphic>
            <a:graphicData uri="http://schemas.microsoft.com/office/drawing/2010/slicer">
              <sle:slicer xmlns:sle="http://schemas.microsoft.com/office/drawing/2010/slicer" name="Alcance &#10;(No modificable)"/>
            </a:graphicData>
          </a:graphic>
        </xdr:graphicFrame>
      </mc:Choice>
      <mc:Fallback xmlns="">
        <xdr:sp macro="" textlink="">
          <xdr:nvSpPr>
            <xdr:cNvPr id="0" name=""/>
            <xdr:cNvSpPr>
              <a:spLocks noTextEdit="1"/>
            </xdr:cNvSpPr>
          </xdr:nvSpPr>
          <xdr:spPr>
            <a:xfrm>
              <a:off x="10003125" y="6233536"/>
              <a:ext cx="1829811" cy="138646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xdr:col>
      <xdr:colOff>147203</xdr:colOff>
      <xdr:row>43</xdr:row>
      <xdr:rowOff>37522</xdr:rowOff>
    </xdr:from>
    <xdr:to>
      <xdr:col>7</xdr:col>
      <xdr:colOff>1444912</xdr:colOff>
      <xdr:row>51</xdr:row>
      <xdr:rowOff>115455</xdr:rowOff>
    </xdr:to>
    <mc:AlternateContent xmlns:mc="http://schemas.openxmlformats.org/markup-compatibility/2006" xmlns:a14="http://schemas.microsoft.com/office/drawing/2010/main">
      <mc:Choice Requires="a14">
        <xdr:graphicFrame macro="">
          <xdr:nvGraphicFramePr>
            <xdr:cNvPr id="31" name="Origen_Fuente  &#10;(No modificable)">
              <a:extLst>
                <a:ext uri="{FF2B5EF4-FFF2-40B4-BE49-F238E27FC236}">
                  <a16:creationId xmlns:a16="http://schemas.microsoft.com/office/drawing/2014/main" id="{7EB1A2EE-703E-4A97-8030-4CB5E7F3CAF7}"/>
                </a:ext>
              </a:extLst>
            </xdr:cNvPr>
            <xdr:cNvGraphicFramePr/>
          </xdr:nvGraphicFramePr>
          <xdr:xfrm>
            <a:off x="0" y="0"/>
            <a:ext cx="0" cy="0"/>
          </xdr:xfrm>
          <a:graphic>
            <a:graphicData uri="http://schemas.microsoft.com/office/drawing/2010/slicer">
              <sle:slicer xmlns:sle="http://schemas.microsoft.com/office/drawing/2010/slicer" name="Origen_Fuente  &#10;(No modificable)"/>
            </a:graphicData>
          </a:graphic>
        </xdr:graphicFrame>
      </mc:Choice>
      <mc:Fallback xmlns="">
        <xdr:sp macro="" textlink="">
          <xdr:nvSpPr>
            <xdr:cNvPr id="0" name=""/>
            <xdr:cNvSpPr>
              <a:spLocks noTextEdit="1"/>
            </xdr:cNvSpPr>
          </xdr:nvSpPr>
          <xdr:spPr>
            <a:xfrm>
              <a:off x="9954056" y="7726795"/>
              <a:ext cx="1834573" cy="146338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11</xdr:col>
      <xdr:colOff>617681</xdr:colOff>
      <xdr:row>34</xdr:row>
      <xdr:rowOff>40407</xdr:rowOff>
    </xdr:from>
    <xdr:to>
      <xdr:col>12</xdr:col>
      <xdr:colOff>1107208</xdr:colOff>
      <xdr:row>47</xdr:row>
      <xdr:rowOff>168791</xdr:rowOff>
    </xdr:to>
    <mc:AlternateContent xmlns:mc="http://schemas.openxmlformats.org/markup-compatibility/2006" xmlns:a14="http://schemas.microsoft.com/office/drawing/2010/main">
      <mc:Choice Requires="a14">
        <xdr:graphicFrame macro="">
          <xdr:nvGraphicFramePr>
            <xdr:cNvPr id="32" name="Nombre del equipamiento &#10;(Obligatorio)">
              <a:extLst>
                <a:ext uri="{FF2B5EF4-FFF2-40B4-BE49-F238E27FC236}">
                  <a16:creationId xmlns:a16="http://schemas.microsoft.com/office/drawing/2014/main" id="{2B211BA3-9B96-46B9-9E98-1A880BA00A6A}"/>
                </a:ext>
              </a:extLst>
            </xdr:cNvPr>
            <xdr:cNvGraphicFramePr/>
          </xdr:nvGraphicFramePr>
          <xdr:xfrm>
            <a:off x="0" y="0"/>
            <a:ext cx="0" cy="0"/>
          </xdr:xfrm>
          <a:graphic>
            <a:graphicData uri="http://schemas.microsoft.com/office/drawing/2010/slicer">
              <sle:slicer xmlns:sle="http://schemas.microsoft.com/office/drawing/2010/slicer" name="Nombre del equipamiento &#10;(Obligatorio)"/>
            </a:graphicData>
          </a:graphic>
        </xdr:graphicFrame>
      </mc:Choice>
      <mc:Fallback xmlns="">
        <xdr:sp macro="" textlink="">
          <xdr:nvSpPr>
            <xdr:cNvPr id="0" name=""/>
            <xdr:cNvSpPr>
              <a:spLocks noTextEdit="1"/>
            </xdr:cNvSpPr>
          </xdr:nvSpPr>
          <xdr:spPr>
            <a:xfrm>
              <a:off x="13606317" y="6494316"/>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8</xdr:col>
      <xdr:colOff>66387</xdr:colOff>
      <xdr:row>34</xdr:row>
      <xdr:rowOff>54840</xdr:rowOff>
    </xdr:from>
    <xdr:to>
      <xdr:col>11</xdr:col>
      <xdr:colOff>550084</xdr:colOff>
      <xdr:row>49</xdr:row>
      <xdr:rowOff>57611</xdr:rowOff>
    </xdr:to>
    <mc:AlternateContent xmlns:mc="http://schemas.openxmlformats.org/markup-compatibility/2006" xmlns:a14="http://schemas.microsoft.com/office/drawing/2010/main">
      <mc:Choice Requires="a14">
        <xdr:graphicFrame macro="">
          <xdr:nvGraphicFramePr>
            <xdr:cNvPr id="33" name="Tipología del equipamiento &#10;(A cumplimentar)">
              <a:extLst>
                <a:ext uri="{FF2B5EF4-FFF2-40B4-BE49-F238E27FC236}">
                  <a16:creationId xmlns:a16="http://schemas.microsoft.com/office/drawing/2014/main" id="{4B5282F6-9203-4E2A-B6B3-5C65711FD2B4}"/>
                </a:ext>
              </a:extLst>
            </xdr:cNvPr>
            <xdr:cNvGraphicFramePr/>
          </xdr:nvGraphicFramePr>
          <xdr:xfrm>
            <a:off x="0" y="0"/>
            <a:ext cx="0" cy="0"/>
          </xdr:xfrm>
          <a:graphic>
            <a:graphicData uri="http://schemas.microsoft.com/office/drawing/2010/slicer">
              <sle:slicer xmlns:sle="http://schemas.microsoft.com/office/drawing/2010/slicer" name="Tipología del equipamiento &#10;(A cumplimentar)"/>
            </a:graphicData>
          </a:graphic>
        </xdr:graphicFrame>
      </mc:Choice>
      <mc:Fallback xmlns="">
        <xdr:sp macro="" textlink="">
          <xdr:nvSpPr>
            <xdr:cNvPr id="0" name=""/>
            <xdr:cNvSpPr>
              <a:spLocks noTextEdit="1"/>
            </xdr:cNvSpPr>
          </xdr:nvSpPr>
          <xdr:spPr>
            <a:xfrm>
              <a:off x="11704205" y="6508749"/>
              <a:ext cx="1828800" cy="2762251"/>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12</xdr:col>
      <xdr:colOff>1246909</xdr:colOff>
      <xdr:row>34</xdr:row>
      <xdr:rowOff>23092</xdr:rowOff>
    </xdr:from>
    <xdr:to>
      <xdr:col>13</xdr:col>
      <xdr:colOff>1413163</xdr:colOff>
      <xdr:row>40</xdr:row>
      <xdr:rowOff>98194</xdr:rowOff>
    </xdr:to>
    <mc:AlternateContent xmlns:mc="http://schemas.openxmlformats.org/markup-compatibility/2006" xmlns:a14="http://schemas.microsoft.com/office/drawing/2010/main">
      <mc:Choice Requires="a14">
        <xdr:graphicFrame macro="">
          <xdr:nvGraphicFramePr>
            <xdr:cNvPr id="34" name="Año &#10;(Obligatorio)">
              <a:extLst>
                <a:ext uri="{FF2B5EF4-FFF2-40B4-BE49-F238E27FC236}">
                  <a16:creationId xmlns:a16="http://schemas.microsoft.com/office/drawing/2014/main" id="{84F60BBB-CE47-42C4-8641-860C3A9DC5F4}"/>
                </a:ext>
              </a:extLst>
            </xdr:cNvPr>
            <xdr:cNvGraphicFramePr/>
          </xdr:nvGraphicFramePr>
          <xdr:xfrm>
            <a:off x="0" y="0"/>
            <a:ext cx="0" cy="0"/>
          </xdr:xfrm>
          <a:graphic>
            <a:graphicData uri="http://schemas.microsoft.com/office/drawing/2010/slicer">
              <sle:slicer xmlns:sle="http://schemas.microsoft.com/office/drawing/2010/slicer" name="Año &#10;(Obligatorio)"/>
            </a:graphicData>
          </a:graphic>
        </xdr:graphicFrame>
      </mc:Choice>
      <mc:Fallback xmlns="">
        <xdr:sp macro="" textlink="">
          <xdr:nvSpPr>
            <xdr:cNvPr id="0" name=""/>
            <xdr:cNvSpPr>
              <a:spLocks noTextEdit="1"/>
            </xdr:cNvSpPr>
          </xdr:nvSpPr>
          <xdr:spPr>
            <a:xfrm>
              <a:off x="15574818" y="6477001"/>
              <a:ext cx="1828800" cy="1189182"/>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13</xdr:col>
      <xdr:colOff>1469159</xdr:colOff>
      <xdr:row>34</xdr:row>
      <xdr:rowOff>25977</xdr:rowOff>
    </xdr:from>
    <xdr:to>
      <xdr:col>16</xdr:col>
      <xdr:colOff>134389</xdr:colOff>
      <xdr:row>40</xdr:row>
      <xdr:rowOff>115453</xdr:rowOff>
    </xdr:to>
    <mc:AlternateContent xmlns:mc="http://schemas.openxmlformats.org/markup-compatibility/2006" xmlns:a14="http://schemas.microsoft.com/office/drawing/2010/main">
      <mc:Choice Requires="a14">
        <xdr:graphicFrame macro="">
          <xdr:nvGraphicFramePr>
            <xdr:cNvPr id="35" name="Tipología de combustible &#10;(Obligatorio)">
              <a:extLst>
                <a:ext uri="{FF2B5EF4-FFF2-40B4-BE49-F238E27FC236}">
                  <a16:creationId xmlns:a16="http://schemas.microsoft.com/office/drawing/2014/main" id="{97CD67DB-2995-41C3-ADEF-8EF97BEE18F5}"/>
                </a:ext>
              </a:extLst>
            </xdr:cNvPr>
            <xdr:cNvGraphicFramePr/>
          </xdr:nvGraphicFramePr>
          <xdr:xfrm>
            <a:off x="0" y="0"/>
            <a:ext cx="0" cy="0"/>
          </xdr:xfrm>
          <a:graphic>
            <a:graphicData uri="http://schemas.microsoft.com/office/drawing/2010/slicer">
              <sle:slicer xmlns:sle="http://schemas.microsoft.com/office/drawing/2010/slicer" name="Tipología de combustible &#10;(Obligatorio)"/>
            </a:graphicData>
          </a:graphic>
        </xdr:graphicFrame>
      </mc:Choice>
      <mc:Fallback xmlns="">
        <xdr:sp macro="" textlink="">
          <xdr:nvSpPr>
            <xdr:cNvPr id="0" name=""/>
            <xdr:cNvSpPr>
              <a:spLocks noTextEdit="1"/>
            </xdr:cNvSpPr>
          </xdr:nvSpPr>
          <xdr:spPr>
            <a:xfrm>
              <a:off x="17459614" y="6479886"/>
              <a:ext cx="1828800" cy="1197841"/>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6</xdr:col>
      <xdr:colOff>484909</xdr:colOff>
      <xdr:row>7</xdr:row>
      <xdr:rowOff>0</xdr:rowOff>
    </xdr:from>
    <xdr:to>
      <xdr:col>16</xdr:col>
      <xdr:colOff>11544</xdr:colOff>
      <xdr:row>33</xdr:row>
      <xdr:rowOff>103909</xdr:rowOff>
    </xdr:to>
    <xdr:graphicFrame macro="">
      <xdr:nvGraphicFramePr>
        <xdr:cNvPr id="37" name="Gráfico 36">
          <a:extLst>
            <a:ext uri="{FF2B5EF4-FFF2-40B4-BE49-F238E27FC236}">
              <a16:creationId xmlns:a16="http://schemas.microsoft.com/office/drawing/2014/main" id="{179FF05C-1A05-4B59-8AD4-770978FFC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30</xdr:col>
      <xdr:colOff>28863</xdr:colOff>
      <xdr:row>33</xdr:row>
      <xdr:rowOff>155863</xdr:rowOff>
    </xdr:from>
    <xdr:to>
      <xdr:col>32</xdr:col>
      <xdr:colOff>969933</xdr:colOff>
      <xdr:row>47</xdr:row>
      <xdr:rowOff>93805</xdr:rowOff>
    </xdr:to>
    <mc:AlternateContent xmlns:mc="http://schemas.openxmlformats.org/markup-compatibility/2006" xmlns:a14="http://schemas.microsoft.com/office/drawing/2010/main">
      <mc:Choice Requires="a14">
        <xdr:graphicFrame macro="">
          <xdr:nvGraphicFramePr>
            <xdr:cNvPr id="40" name="Nombre del equipamiento &#10;(No obligatorio)">
              <a:extLst>
                <a:ext uri="{FF2B5EF4-FFF2-40B4-BE49-F238E27FC236}">
                  <a16:creationId xmlns:a16="http://schemas.microsoft.com/office/drawing/2014/main" id="{4909E0F5-BB2F-4998-AA52-E094609DC8AD}"/>
                </a:ext>
              </a:extLst>
            </xdr:cNvPr>
            <xdr:cNvGraphicFramePr/>
          </xdr:nvGraphicFramePr>
          <xdr:xfrm>
            <a:off x="0" y="0"/>
            <a:ext cx="0" cy="0"/>
          </xdr:xfrm>
          <a:graphic>
            <a:graphicData uri="http://schemas.microsoft.com/office/drawing/2010/slicer">
              <sle:slicer xmlns:sle="http://schemas.microsoft.com/office/drawing/2010/slicer" name="Nombre del equipamiento &#10;(No obligatorio)"/>
            </a:graphicData>
          </a:graphic>
        </xdr:graphicFrame>
      </mc:Choice>
      <mc:Fallback xmlns="">
        <xdr:sp macro="" textlink="">
          <xdr:nvSpPr>
            <xdr:cNvPr id="0" name=""/>
            <xdr:cNvSpPr>
              <a:spLocks noTextEdit="1"/>
            </xdr:cNvSpPr>
          </xdr:nvSpPr>
          <xdr:spPr>
            <a:xfrm>
              <a:off x="30578136" y="6425045"/>
              <a:ext cx="2742045"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32</xdr:col>
      <xdr:colOff>1093933</xdr:colOff>
      <xdr:row>33</xdr:row>
      <xdr:rowOff>181841</xdr:rowOff>
    </xdr:from>
    <xdr:to>
      <xdr:col>33</xdr:col>
      <xdr:colOff>1260187</xdr:colOff>
      <xdr:row>37</xdr:row>
      <xdr:rowOff>115455</xdr:rowOff>
    </xdr:to>
    <mc:AlternateContent xmlns:mc="http://schemas.openxmlformats.org/markup-compatibility/2006" xmlns:a14="http://schemas.microsoft.com/office/drawing/2010/main">
      <mc:Choice Requires="a14">
        <xdr:graphicFrame macro="">
          <xdr:nvGraphicFramePr>
            <xdr:cNvPr id="41" name="Año&#10;(Obligatorio)">
              <a:extLst>
                <a:ext uri="{FF2B5EF4-FFF2-40B4-BE49-F238E27FC236}">
                  <a16:creationId xmlns:a16="http://schemas.microsoft.com/office/drawing/2014/main" id="{EB017570-BF79-4CCC-90B1-1F42276F952A}"/>
                </a:ext>
              </a:extLst>
            </xdr:cNvPr>
            <xdr:cNvGraphicFramePr/>
          </xdr:nvGraphicFramePr>
          <xdr:xfrm>
            <a:off x="0" y="0"/>
            <a:ext cx="0" cy="0"/>
          </xdr:xfrm>
          <a:graphic>
            <a:graphicData uri="http://schemas.microsoft.com/office/drawing/2010/slicer">
              <sle:slicer xmlns:sle="http://schemas.microsoft.com/office/drawing/2010/slicer" name="Año&#10;(Obligatorio)"/>
            </a:graphicData>
          </a:graphic>
        </xdr:graphicFrame>
      </mc:Choice>
      <mc:Fallback xmlns="">
        <xdr:sp macro="" textlink="">
          <xdr:nvSpPr>
            <xdr:cNvPr id="0" name=""/>
            <xdr:cNvSpPr>
              <a:spLocks noTextEdit="1"/>
            </xdr:cNvSpPr>
          </xdr:nvSpPr>
          <xdr:spPr>
            <a:xfrm>
              <a:off x="33432751" y="6451023"/>
              <a:ext cx="1828800" cy="672524"/>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33</xdr:col>
      <xdr:colOff>1339274</xdr:colOff>
      <xdr:row>33</xdr:row>
      <xdr:rowOff>173182</xdr:rowOff>
    </xdr:from>
    <xdr:to>
      <xdr:col>36</xdr:col>
      <xdr:colOff>19167</xdr:colOff>
      <xdr:row>39</xdr:row>
      <xdr:rowOff>134620</xdr:rowOff>
    </xdr:to>
    <mc:AlternateContent xmlns:mc="http://schemas.openxmlformats.org/markup-compatibility/2006" xmlns:a14="http://schemas.microsoft.com/office/drawing/2010/main">
      <mc:Choice Requires="a14">
        <xdr:graphicFrame macro="">
          <xdr:nvGraphicFramePr>
            <xdr:cNvPr id="42" name="Tipología de combustible&#10;(Obligatorio)">
              <a:extLst>
                <a:ext uri="{FF2B5EF4-FFF2-40B4-BE49-F238E27FC236}">
                  <a16:creationId xmlns:a16="http://schemas.microsoft.com/office/drawing/2014/main" id="{6E97F6CC-C583-4A62-801C-855FC9083AE5}"/>
                </a:ext>
              </a:extLst>
            </xdr:cNvPr>
            <xdr:cNvGraphicFramePr/>
          </xdr:nvGraphicFramePr>
          <xdr:xfrm>
            <a:off x="0" y="0"/>
            <a:ext cx="0" cy="0"/>
          </xdr:xfrm>
          <a:graphic>
            <a:graphicData uri="http://schemas.microsoft.com/office/drawing/2010/slicer">
              <sle:slicer xmlns:sle="http://schemas.microsoft.com/office/drawing/2010/slicer" name="Tipología de combustible&#10;(Obligatorio)"/>
            </a:graphicData>
          </a:graphic>
        </xdr:graphicFrame>
      </mc:Choice>
      <mc:Fallback xmlns="">
        <xdr:sp macro="" textlink="">
          <xdr:nvSpPr>
            <xdr:cNvPr id="0" name=""/>
            <xdr:cNvSpPr>
              <a:spLocks noTextEdit="1"/>
            </xdr:cNvSpPr>
          </xdr:nvSpPr>
          <xdr:spPr>
            <a:xfrm>
              <a:off x="35340638" y="6442364"/>
              <a:ext cx="1828800" cy="1062182"/>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26</xdr:col>
      <xdr:colOff>669637</xdr:colOff>
      <xdr:row>7</xdr:row>
      <xdr:rowOff>11544</xdr:rowOff>
    </xdr:from>
    <xdr:to>
      <xdr:col>35</xdr:col>
      <xdr:colOff>727363</xdr:colOff>
      <xdr:row>33</xdr:row>
      <xdr:rowOff>23090</xdr:rowOff>
    </xdr:to>
    <xdr:graphicFrame macro="">
      <xdr:nvGraphicFramePr>
        <xdr:cNvPr id="43" name="Gráfico 42">
          <a:extLst>
            <a:ext uri="{FF2B5EF4-FFF2-40B4-BE49-F238E27FC236}">
              <a16:creationId xmlns:a16="http://schemas.microsoft.com/office/drawing/2014/main" id="{F7E22FAC-7272-47D4-A16E-C7ED0F6A6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234083</xdr:colOff>
      <xdr:row>34</xdr:row>
      <xdr:rowOff>51954</xdr:rowOff>
    </xdr:from>
    <xdr:to>
      <xdr:col>22</xdr:col>
      <xdr:colOff>912090</xdr:colOff>
      <xdr:row>48</xdr:row>
      <xdr:rowOff>1442</xdr:rowOff>
    </xdr:to>
    <mc:AlternateContent xmlns:mc="http://schemas.openxmlformats.org/markup-compatibility/2006" xmlns:a14="http://schemas.microsoft.com/office/drawing/2010/main">
      <mc:Choice Requires="a14">
        <xdr:graphicFrame macro="">
          <xdr:nvGraphicFramePr>
            <xdr:cNvPr id="46" name="Nombre del equipamiento &#10;(No obligatorio) 1">
              <a:extLst>
                <a:ext uri="{FF2B5EF4-FFF2-40B4-BE49-F238E27FC236}">
                  <a16:creationId xmlns:a16="http://schemas.microsoft.com/office/drawing/2014/main" id="{3149FC3D-A888-4AF3-8FFA-73F89C731400}"/>
                </a:ext>
              </a:extLst>
            </xdr:cNvPr>
            <xdr:cNvGraphicFramePr/>
          </xdr:nvGraphicFramePr>
          <xdr:xfrm>
            <a:off x="0" y="0"/>
            <a:ext cx="0" cy="0"/>
          </xdr:xfrm>
          <a:graphic>
            <a:graphicData uri="http://schemas.microsoft.com/office/drawing/2010/slicer">
              <sle:slicer xmlns:sle="http://schemas.microsoft.com/office/drawing/2010/slicer" name="Nombre del equipamiento &#10;(No obligatorio) 1"/>
            </a:graphicData>
          </a:graphic>
        </xdr:graphicFrame>
      </mc:Choice>
      <mc:Fallback xmlns="">
        <xdr:sp macro="" textlink="">
          <xdr:nvSpPr>
            <xdr:cNvPr id="0" name=""/>
            <xdr:cNvSpPr>
              <a:spLocks noTextEdit="1"/>
            </xdr:cNvSpPr>
          </xdr:nvSpPr>
          <xdr:spPr>
            <a:xfrm>
              <a:off x="21777901" y="6505863"/>
              <a:ext cx="2467553"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16</xdr:col>
      <xdr:colOff>634998</xdr:colOff>
      <xdr:row>7</xdr:row>
      <xdr:rowOff>23091</xdr:rowOff>
    </xdr:from>
    <xdr:to>
      <xdr:col>26</xdr:col>
      <xdr:colOff>11545</xdr:colOff>
      <xdr:row>33</xdr:row>
      <xdr:rowOff>69273</xdr:rowOff>
    </xdr:to>
    <xdr:graphicFrame macro="">
      <xdr:nvGraphicFramePr>
        <xdr:cNvPr id="49" name="Gráfico 48">
          <a:extLst>
            <a:ext uri="{FF2B5EF4-FFF2-40B4-BE49-F238E27FC236}">
              <a16:creationId xmlns:a16="http://schemas.microsoft.com/office/drawing/2014/main" id="{489ACBC2-BBE8-40F8-824C-C87C3785D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22</xdr:col>
      <xdr:colOff>1056697</xdr:colOff>
      <xdr:row>34</xdr:row>
      <xdr:rowOff>43296</xdr:rowOff>
    </xdr:from>
    <xdr:to>
      <xdr:col>23</xdr:col>
      <xdr:colOff>1222952</xdr:colOff>
      <xdr:row>40</xdr:row>
      <xdr:rowOff>19165</xdr:rowOff>
    </xdr:to>
    <mc:AlternateContent xmlns:mc="http://schemas.openxmlformats.org/markup-compatibility/2006" xmlns:a14="http://schemas.microsoft.com/office/drawing/2010/main">
      <mc:Choice Requires="a14">
        <xdr:graphicFrame macro="">
          <xdr:nvGraphicFramePr>
            <xdr:cNvPr id="47" name="Año&#10;(Obligatorio) 1">
              <a:extLst>
                <a:ext uri="{FF2B5EF4-FFF2-40B4-BE49-F238E27FC236}">
                  <a16:creationId xmlns:a16="http://schemas.microsoft.com/office/drawing/2014/main" id="{F6969311-733B-4959-A6A5-64178F1DD21C}"/>
                </a:ext>
              </a:extLst>
            </xdr:cNvPr>
            <xdr:cNvGraphicFramePr/>
          </xdr:nvGraphicFramePr>
          <xdr:xfrm>
            <a:off x="0" y="0"/>
            <a:ext cx="0" cy="0"/>
          </xdr:xfrm>
          <a:graphic>
            <a:graphicData uri="http://schemas.microsoft.com/office/drawing/2010/slicer">
              <sle:slicer xmlns:sle="http://schemas.microsoft.com/office/drawing/2010/slicer" name="Año&#10;(Obligatorio) 1"/>
            </a:graphicData>
          </a:graphic>
        </xdr:graphicFrame>
      </mc:Choice>
      <mc:Fallback xmlns="">
        <xdr:sp macro="" textlink="">
          <xdr:nvSpPr>
            <xdr:cNvPr id="0" name=""/>
            <xdr:cNvSpPr>
              <a:spLocks noTextEdit="1"/>
            </xdr:cNvSpPr>
          </xdr:nvSpPr>
          <xdr:spPr>
            <a:xfrm>
              <a:off x="24390061" y="6497205"/>
              <a:ext cx="1828800" cy="1076614"/>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23</xdr:col>
      <xdr:colOff>1336675</xdr:colOff>
      <xdr:row>34</xdr:row>
      <xdr:rowOff>34635</xdr:rowOff>
    </xdr:from>
    <xdr:to>
      <xdr:col>26</xdr:col>
      <xdr:colOff>1328</xdr:colOff>
      <xdr:row>40</xdr:row>
      <xdr:rowOff>16451</xdr:rowOff>
    </xdr:to>
    <mc:AlternateContent xmlns:mc="http://schemas.openxmlformats.org/markup-compatibility/2006" xmlns:a14="http://schemas.microsoft.com/office/drawing/2010/main">
      <mc:Choice Requires="a14">
        <xdr:graphicFrame macro="">
          <xdr:nvGraphicFramePr>
            <xdr:cNvPr id="48" name="Tipología de combustible&#10;(Obligatorio) 1">
              <a:extLst>
                <a:ext uri="{FF2B5EF4-FFF2-40B4-BE49-F238E27FC236}">
                  <a16:creationId xmlns:a16="http://schemas.microsoft.com/office/drawing/2014/main" id="{5FC47340-94F1-481B-8DD9-73EC1264CB13}"/>
                </a:ext>
              </a:extLst>
            </xdr:cNvPr>
            <xdr:cNvGraphicFramePr/>
          </xdr:nvGraphicFramePr>
          <xdr:xfrm>
            <a:off x="0" y="0"/>
            <a:ext cx="0" cy="0"/>
          </xdr:xfrm>
          <a:graphic>
            <a:graphicData uri="http://schemas.microsoft.com/office/drawing/2010/slicer">
              <sle:slicer xmlns:sle="http://schemas.microsoft.com/office/drawing/2010/slicer" name="Tipología de combustible&#10;(Obligatorio) 1"/>
            </a:graphicData>
          </a:graphic>
        </xdr:graphicFrame>
      </mc:Choice>
      <mc:Fallback xmlns="">
        <xdr:sp macro="" textlink="">
          <xdr:nvSpPr>
            <xdr:cNvPr id="0" name=""/>
            <xdr:cNvSpPr>
              <a:spLocks noTextEdit="1"/>
            </xdr:cNvSpPr>
          </xdr:nvSpPr>
          <xdr:spPr>
            <a:xfrm>
              <a:off x="26332584" y="6488544"/>
              <a:ext cx="1828800" cy="1073729"/>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39</xdr:col>
      <xdr:colOff>335106</xdr:colOff>
      <xdr:row>34</xdr:row>
      <xdr:rowOff>40410</xdr:rowOff>
    </xdr:from>
    <xdr:to>
      <xdr:col>42</xdr:col>
      <xdr:colOff>631073</xdr:colOff>
      <xdr:row>47</xdr:row>
      <xdr:rowOff>0</xdr:rowOff>
    </xdr:to>
    <mc:AlternateContent xmlns:mc="http://schemas.openxmlformats.org/markup-compatibility/2006" xmlns:a14="http://schemas.microsoft.com/office/drawing/2010/main">
      <mc:Choice Requires="a14">
        <xdr:graphicFrame macro="">
          <xdr:nvGraphicFramePr>
            <xdr:cNvPr id="52" name="Nombre del equipamiento &#10;(No Obligatorio) 2">
              <a:extLst>
                <a:ext uri="{FF2B5EF4-FFF2-40B4-BE49-F238E27FC236}">
                  <a16:creationId xmlns:a16="http://schemas.microsoft.com/office/drawing/2014/main" id="{E7A77676-02E9-40E8-B8C8-E5F3C3831C30}"/>
                </a:ext>
              </a:extLst>
            </xdr:cNvPr>
            <xdr:cNvGraphicFramePr/>
          </xdr:nvGraphicFramePr>
          <xdr:xfrm>
            <a:off x="0" y="0"/>
            <a:ext cx="0" cy="0"/>
          </xdr:xfrm>
          <a:graphic>
            <a:graphicData uri="http://schemas.microsoft.com/office/drawing/2010/slicer">
              <sle:slicer xmlns:sle="http://schemas.microsoft.com/office/drawing/2010/slicer" name="Nombre del equipamiento &#10;(No Obligatorio) 2"/>
            </a:graphicData>
          </a:graphic>
        </xdr:graphicFrame>
      </mc:Choice>
      <mc:Fallback xmlns="">
        <xdr:sp macro="" textlink="">
          <xdr:nvSpPr>
            <xdr:cNvPr id="0" name=""/>
            <xdr:cNvSpPr>
              <a:spLocks noTextEdit="1"/>
            </xdr:cNvSpPr>
          </xdr:nvSpPr>
          <xdr:spPr>
            <a:xfrm>
              <a:off x="39797470" y="6494319"/>
              <a:ext cx="2574347" cy="2349500"/>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42</xdr:col>
      <xdr:colOff>707447</xdr:colOff>
      <xdr:row>34</xdr:row>
      <xdr:rowOff>43297</xdr:rowOff>
    </xdr:from>
    <xdr:to>
      <xdr:col>45</xdr:col>
      <xdr:colOff>250247</xdr:colOff>
      <xdr:row>40</xdr:row>
      <xdr:rowOff>57612</xdr:rowOff>
    </xdr:to>
    <mc:AlternateContent xmlns:mc="http://schemas.openxmlformats.org/markup-compatibility/2006" xmlns:a14="http://schemas.microsoft.com/office/drawing/2010/main">
      <mc:Choice Requires="a14">
        <xdr:graphicFrame macro="">
          <xdr:nvGraphicFramePr>
            <xdr:cNvPr id="53" name="Año&#10;(Obligatorio) 2">
              <a:extLst>
                <a:ext uri="{FF2B5EF4-FFF2-40B4-BE49-F238E27FC236}">
                  <a16:creationId xmlns:a16="http://schemas.microsoft.com/office/drawing/2014/main" id="{0AFFB033-C209-45EC-993E-2B8CE5E6993A}"/>
                </a:ext>
              </a:extLst>
            </xdr:cNvPr>
            <xdr:cNvGraphicFramePr/>
          </xdr:nvGraphicFramePr>
          <xdr:xfrm>
            <a:off x="0" y="0"/>
            <a:ext cx="0" cy="0"/>
          </xdr:xfrm>
          <a:graphic>
            <a:graphicData uri="http://schemas.microsoft.com/office/drawing/2010/slicer">
              <sle:slicer xmlns:sle="http://schemas.microsoft.com/office/drawing/2010/slicer" name="Año&#10;(Obligatorio) 2"/>
            </a:graphicData>
          </a:graphic>
        </xdr:graphicFrame>
      </mc:Choice>
      <mc:Fallback xmlns="">
        <xdr:sp macro="" textlink="">
          <xdr:nvSpPr>
            <xdr:cNvPr id="0" name=""/>
            <xdr:cNvSpPr>
              <a:spLocks noTextEdit="1"/>
            </xdr:cNvSpPr>
          </xdr:nvSpPr>
          <xdr:spPr>
            <a:xfrm>
              <a:off x="42455811" y="6497206"/>
              <a:ext cx="1828800" cy="1111250"/>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45</xdr:col>
      <xdr:colOff>375516</xdr:colOff>
      <xdr:row>34</xdr:row>
      <xdr:rowOff>34635</xdr:rowOff>
    </xdr:from>
    <xdr:to>
      <xdr:col>47</xdr:col>
      <xdr:colOff>665076</xdr:colOff>
      <xdr:row>41</xdr:row>
      <xdr:rowOff>150090</xdr:rowOff>
    </xdr:to>
    <mc:AlternateContent xmlns:mc="http://schemas.openxmlformats.org/markup-compatibility/2006" xmlns:a14="http://schemas.microsoft.com/office/drawing/2010/main">
      <mc:Choice Requires="a14">
        <xdr:graphicFrame macro="">
          <xdr:nvGraphicFramePr>
            <xdr:cNvPr id="54" name="Tipología de combustible&#10;(Obligatorio) 2">
              <a:extLst>
                <a:ext uri="{FF2B5EF4-FFF2-40B4-BE49-F238E27FC236}">
                  <a16:creationId xmlns:a16="http://schemas.microsoft.com/office/drawing/2014/main" id="{161BD657-818C-4D84-9236-F8F0849B197D}"/>
                </a:ext>
              </a:extLst>
            </xdr:cNvPr>
            <xdr:cNvGraphicFramePr/>
          </xdr:nvGraphicFramePr>
          <xdr:xfrm>
            <a:off x="0" y="0"/>
            <a:ext cx="0" cy="0"/>
          </xdr:xfrm>
          <a:graphic>
            <a:graphicData uri="http://schemas.microsoft.com/office/drawing/2010/slicer">
              <sle:slicer xmlns:sle="http://schemas.microsoft.com/office/drawing/2010/slicer" name="Tipología de combustible&#10;(Obligatorio) 2"/>
            </a:graphicData>
          </a:graphic>
        </xdr:graphicFrame>
      </mc:Choice>
      <mc:Fallback xmlns="">
        <xdr:sp macro="" textlink="">
          <xdr:nvSpPr>
            <xdr:cNvPr id="0" name=""/>
            <xdr:cNvSpPr>
              <a:spLocks noTextEdit="1"/>
            </xdr:cNvSpPr>
          </xdr:nvSpPr>
          <xdr:spPr>
            <a:xfrm>
              <a:off x="44409880" y="6488544"/>
              <a:ext cx="1828800" cy="1408547"/>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36</xdr:col>
      <xdr:colOff>692726</xdr:colOff>
      <xdr:row>7</xdr:row>
      <xdr:rowOff>22803</xdr:rowOff>
    </xdr:from>
    <xdr:to>
      <xdr:col>47</xdr:col>
      <xdr:colOff>634999</xdr:colOff>
      <xdr:row>33</xdr:row>
      <xdr:rowOff>46182</xdr:rowOff>
    </xdr:to>
    <xdr:graphicFrame macro="">
      <xdr:nvGraphicFramePr>
        <xdr:cNvPr id="55" name="Gráfico 54">
          <a:extLst>
            <a:ext uri="{FF2B5EF4-FFF2-40B4-BE49-F238E27FC236}">
              <a16:creationId xmlns:a16="http://schemas.microsoft.com/office/drawing/2014/main" id="{45347EF2-B76D-45A7-BE9E-1FF773CA6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52</xdr:col>
      <xdr:colOff>982</xdr:colOff>
      <xdr:row>35</xdr:row>
      <xdr:rowOff>87572</xdr:rowOff>
    </xdr:from>
    <xdr:to>
      <xdr:col>54</xdr:col>
      <xdr:colOff>301972</xdr:colOff>
      <xdr:row>49</xdr:row>
      <xdr:rowOff>31231</xdr:rowOff>
    </xdr:to>
    <mc:AlternateContent xmlns:mc="http://schemas.openxmlformats.org/markup-compatibility/2006">
      <mc:Choice xmlns:a14="http://schemas.microsoft.com/office/drawing/2010/main" Requires="a14">
        <xdr:graphicFrame macro="">
          <xdr:nvGraphicFramePr>
            <xdr:cNvPr id="57" name="Sector &#10;(No modificable) 1">
              <a:extLst>
                <a:ext uri="{FF2B5EF4-FFF2-40B4-BE49-F238E27FC236}">
                  <a16:creationId xmlns:a16="http://schemas.microsoft.com/office/drawing/2014/main" id="{ED6F93F2-6441-464F-8877-DCF74673AF2E}"/>
                </a:ext>
              </a:extLst>
            </xdr:cNvPr>
            <xdr:cNvGraphicFramePr/>
          </xdr:nvGraphicFramePr>
          <xdr:xfrm>
            <a:off x="0" y="0"/>
            <a:ext cx="0" cy="0"/>
          </xdr:xfrm>
          <a:graphic>
            <a:graphicData uri="http://schemas.microsoft.com/office/drawing/2010/slicer">
              <sle:slicer xmlns:sle="http://schemas.microsoft.com/office/drawing/2010/slicer" name="Sector &#10;(No modificable) 1"/>
            </a:graphicData>
          </a:graphic>
        </xdr:graphicFrame>
      </mc:Choice>
      <mc:Fallback>
        <xdr:sp macro="" textlink="">
          <xdr:nvSpPr>
            <xdr:cNvPr id="0" name=""/>
            <xdr:cNvSpPr>
              <a:spLocks noTextEdit="1"/>
            </xdr:cNvSpPr>
          </xdr:nvSpPr>
          <xdr:spPr>
            <a:xfrm>
              <a:off x="49271209" y="6445250"/>
              <a:ext cx="1894263" cy="236439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56</xdr:col>
      <xdr:colOff>181841</xdr:colOff>
      <xdr:row>35</xdr:row>
      <xdr:rowOff>147205</xdr:rowOff>
    </xdr:from>
    <xdr:to>
      <xdr:col>58</xdr:col>
      <xdr:colOff>475211</xdr:colOff>
      <xdr:row>49</xdr:row>
      <xdr:rowOff>96578</xdr:rowOff>
    </xdr:to>
    <mc:AlternateContent xmlns:mc="http://schemas.openxmlformats.org/markup-compatibility/2006" xmlns:a14="http://schemas.microsoft.com/office/drawing/2010/main">
      <mc:Choice Requires="a14">
        <xdr:graphicFrame macro="">
          <xdr:nvGraphicFramePr>
            <xdr:cNvPr id="59" name="Tipología de combustible  &#10;(No modificable) 1">
              <a:extLst>
                <a:ext uri="{FF2B5EF4-FFF2-40B4-BE49-F238E27FC236}">
                  <a16:creationId xmlns:a16="http://schemas.microsoft.com/office/drawing/2014/main" id="{D9D943D1-59DF-41F5-833C-F6EA227399F8}"/>
                </a:ext>
              </a:extLst>
            </xdr:cNvPr>
            <xdr:cNvGraphicFramePr/>
          </xdr:nvGraphicFramePr>
          <xdr:xfrm>
            <a:off x="0" y="0"/>
            <a:ext cx="0" cy="0"/>
          </xdr:xfrm>
          <a:graphic>
            <a:graphicData uri="http://schemas.microsoft.com/office/drawing/2010/slicer">
              <sle:slicer xmlns:sle="http://schemas.microsoft.com/office/drawing/2010/slicer" name="Tipología de combustible  &#10;(No modificable) 1"/>
            </a:graphicData>
          </a:graphic>
        </xdr:graphicFrame>
      </mc:Choice>
      <mc:Fallback xmlns="">
        <xdr:sp macro="" textlink="">
          <xdr:nvSpPr>
            <xdr:cNvPr id="0" name=""/>
            <xdr:cNvSpPr>
              <a:spLocks noTextEdit="1"/>
            </xdr:cNvSpPr>
          </xdr:nvSpPr>
          <xdr:spPr>
            <a:xfrm>
              <a:off x="52598205" y="6785841"/>
              <a:ext cx="1828800" cy="2524125"/>
            </a:xfrm>
            <a:prstGeom prst="rect">
              <a:avLst/>
            </a:prstGeom>
            <a:solidFill>
              <a:prstClr val="white"/>
            </a:solidFill>
            <a:ln w="1">
              <a:solidFill>
                <a:prstClr val="green"/>
              </a:solidFill>
            </a:ln>
          </xdr:spPr>
          <xdr:txBody>
            <a:bodyPr vertOverflow="clip" horzOverflow="clip"/>
            <a:lstStyle/>
            <a:p>
              <a:r>
                <a:rPr lang="en-U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49</xdr:col>
      <xdr:colOff>40409</xdr:colOff>
      <xdr:row>35</xdr:row>
      <xdr:rowOff>115455</xdr:rowOff>
    </xdr:from>
    <xdr:to>
      <xdr:col>51</xdr:col>
      <xdr:colOff>393180</xdr:colOff>
      <xdr:row>42</xdr:row>
      <xdr:rowOff>15473</xdr:rowOff>
    </xdr:to>
    <mc:AlternateContent xmlns:mc="http://schemas.openxmlformats.org/markup-compatibility/2006">
      <mc:Choice xmlns:a14="http://schemas.microsoft.com/office/drawing/2010/main" Requires="a14">
        <xdr:graphicFrame macro="">
          <xdr:nvGraphicFramePr>
            <xdr:cNvPr id="60" name="Año  &#10;(No modificable) 2">
              <a:extLst>
                <a:ext uri="{FF2B5EF4-FFF2-40B4-BE49-F238E27FC236}">
                  <a16:creationId xmlns:a16="http://schemas.microsoft.com/office/drawing/2014/main" id="{256DED9A-81C9-49B4-8E3F-00B5A2CA4610}"/>
                </a:ext>
              </a:extLst>
            </xdr:cNvPr>
            <xdr:cNvGraphicFramePr/>
          </xdr:nvGraphicFramePr>
          <xdr:xfrm>
            <a:off x="0" y="0"/>
            <a:ext cx="0" cy="0"/>
          </xdr:xfrm>
          <a:graphic>
            <a:graphicData uri="http://schemas.microsoft.com/office/drawing/2010/slicer">
              <sle:slicer xmlns:sle="http://schemas.microsoft.com/office/drawing/2010/slicer" name="Año  &#10;(No modificable) 2"/>
            </a:graphicData>
          </a:graphic>
        </xdr:graphicFrame>
      </mc:Choice>
      <mc:Fallback>
        <xdr:sp macro="" textlink="">
          <xdr:nvSpPr>
            <xdr:cNvPr id="0" name=""/>
            <xdr:cNvSpPr>
              <a:spLocks noTextEdit="1"/>
            </xdr:cNvSpPr>
          </xdr:nvSpPr>
          <xdr:spPr>
            <a:xfrm>
              <a:off x="46920727" y="6471228"/>
              <a:ext cx="1949854" cy="1116100"/>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48</xdr:col>
      <xdr:colOff>704273</xdr:colOff>
      <xdr:row>7</xdr:row>
      <xdr:rowOff>11544</xdr:rowOff>
    </xdr:from>
    <xdr:to>
      <xdr:col>59</xdr:col>
      <xdr:colOff>623454</xdr:colOff>
      <xdr:row>33</xdr:row>
      <xdr:rowOff>57726</xdr:rowOff>
    </xdr:to>
    <xdr:graphicFrame macro="">
      <xdr:nvGraphicFramePr>
        <xdr:cNvPr id="62" name="Gráfico 61">
          <a:extLst>
            <a:ext uri="{FF2B5EF4-FFF2-40B4-BE49-F238E27FC236}">
              <a16:creationId xmlns:a16="http://schemas.microsoft.com/office/drawing/2014/main" id="{CCCDC281-CB6E-43B9-BA39-C21B51518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0</xdr:row>
      <xdr:rowOff>0</xdr:rowOff>
    </xdr:from>
    <xdr:to>
      <xdr:col>1</xdr:col>
      <xdr:colOff>1768930</xdr:colOff>
      <xdr:row>2</xdr:row>
      <xdr:rowOff>92364</xdr:rowOff>
    </xdr:to>
    <xdr:grpSp>
      <xdr:nvGrpSpPr>
        <xdr:cNvPr id="6" name="Grupo 5">
          <a:extLst>
            <a:ext uri="{FF2B5EF4-FFF2-40B4-BE49-F238E27FC236}">
              <a16:creationId xmlns:a16="http://schemas.microsoft.com/office/drawing/2014/main" id="{5D9B9021-C7F1-485C-979E-FAFD31E6647F}"/>
            </a:ext>
          </a:extLst>
        </xdr:cNvPr>
        <xdr:cNvGrpSpPr/>
      </xdr:nvGrpSpPr>
      <xdr:grpSpPr>
        <a:xfrm>
          <a:off x="0" y="0"/>
          <a:ext cx="2569376" cy="511810"/>
          <a:chOff x="9071" y="1"/>
          <a:chExt cx="2530930" cy="508000"/>
        </a:xfrm>
      </xdr:grpSpPr>
      <xdr:grpSp>
        <xdr:nvGrpSpPr>
          <xdr:cNvPr id="7" name="Grupo 6">
            <a:extLst>
              <a:ext uri="{FF2B5EF4-FFF2-40B4-BE49-F238E27FC236}">
                <a16:creationId xmlns:a16="http://schemas.microsoft.com/office/drawing/2014/main" id="{E232665A-7ABF-E4C1-3E23-13B10C2BCA9B}"/>
              </a:ext>
            </a:extLst>
          </xdr:cNvPr>
          <xdr:cNvGrpSpPr/>
        </xdr:nvGrpSpPr>
        <xdr:grpSpPr>
          <a:xfrm>
            <a:off x="1282986" y="1"/>
            <a:ext cx="1257015" cy="508000"/>
            <a:chOff x="2336800" y="31750"/>
            <a:chExt cx="1536700" cy="641350"/>
          </a:xfrm>
        </xdr:grpSpPr>
        <xdr:pic>
          <xdr:nvPicPr>
            <xdr:cNvPr id="9" name="Imagen 8">
              <a:extLst>
                <a:ext uri="{FF2B5EF4-FFF2-40B4-BE49-F238E27FC236}">
                  <a16:creationId xmlns:a16="http://schemas.microsoft.com/office/drawing/2014/main" id="{F095BA4E-1D52-30C0-3CEC-BE2E3CE59C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descr="Alianza por el Clima colaborará con la Red Española de Ciudades por el Clima">
              <a:extLst>
                <a:ext uri="{FF2B5EF4-FFF2-40B4-BE49-F238E27FC236}">
                  <a16:creationId xmlns:a16="http://schemas.microsoft.com/office/drawing/2014/main" id="{2155D096-1AE5-31BA-232B-25B1C34D560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 name="Imagen 7">
            <a:extLst>
              <a:ext uri="{FF2B5EF4-FFF2-40B4-BE49-F238E27FC236}">
                <a16:creationId xmlns:a16="http://schemas.microsoft.com/office/drawing/2014/main" id="{64D2F218-8618-1D8A-CDAB-A6423C725AA3}"/>
              </a:ext>
            </a:extLst>
          </xdr:cNvPr>
          <xdr:cNvPicPr>
            <a:picLocks noChangeAspect="1"/>
          </xdr:cNvPicPr>
        </xdr:nvPicPr>
        <xdr:blipFill>
          <a:blip xmlns:r="http://schemas.openxmlformats.org/officeDocument/2006/relationships" r:embed="rId9"/>
          <a:stretch>
            <a:fillRect/>
          </a:stretch>
        </xdr:blipFill>
        <xdr:spPr>
          <a:xfrm>
            <a:off x="9071" y="145144"/>
            <a:ext cx="1257300" cy="205183"/>
          </a:xfrm>
          <a:prstGeom prst="rect">
            <a:avLst/>
          </a:prstGeom>
        </xdr:spPr>
      </xdr:pic>
    </xdr:grpSp>
    <xdr:clientData/>
  </xdr:twoCellAnchor>
  <xdr:twoCellAnchor>
    <xdr:from>
      <xdr:col>62</xdr:col>
      <xdr:colOff>0</xdr:colOff>
      <xdr:row>7</xdr:row>
      <xdr:rowOff>0</xdr:rowOff>
    </xdr:from>
    <xdr:to>
      <xdr:col>71</xdr:col>
      <xdr:colOff>249382</xdr:colOff>
      <xdr:row>33</xdr:row>
      <xdr:rowOff>41563</xdr:rowOff>
    </xdr:to>
    <xdr:graphicFrame macro="">
      <xdr:nvGraphicFramePr>
        <xdr:cNvPr id="18" name="Gráfico 17">
          <a:extLst>
            <a:ext uri="{FF2B5EF4-FFF2-40B4-BE49-F238E27FC236}">
              <a16:creationId xmlns:a16="http://schemas.microsoft.com/office/drawing/2014/main" id="{8F2E0AB2-8297-4E45-877C-5B7A5367F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62</xdr:col>
      <xdr:colOff>75507</xdr:colOff>
      <xdr:row>35</xdr:row>
      <xdr:rowOff>94557</xdr:rowOff>
    </xdr:from>
    <xdr:to>
      <xdr:col>64</xdr:col>
      <xdr:colOff>321079</xdr:colOff>
      <xdr:row>50</xdr:row>
      <xdr:rowOff>102004</xdr:rowOff>
    </xdr:to>
    <mc:AlternateContent xmlns:mc="http://schemas.openxmlformats.org/markup-compatibility/2006">
      <mc:Choice xmlns:a14="http://schemas.microsoft.com/office/drawing/2010/main" Requires="a14">
        <xdr:graphicFrame macro="">
          <xdr:nvGraphicFramePr>
            <xdr:cNvPr id="19" name="Certificación energética&#10;(Obligatorio)&#10;(Lista desplegable) ">
              <a:extLst>
                <a:ext uri="{FF2B5EF4-FFF2-40B4-BE49-F238E27FC236}">
                  <a16:creationId xmlns:a16="http://schemas.microsoft.com/office/drawing/2014/main" id="{1B22F3C8-D609-C184-2EEE-31BAD5D651B1}"/>
                </a:ext>
              </a:extLst>
            </xdr:cNvPr>
            <xdr:cNvGraphicFramePr/>
          </xdr:nvGraphicFramePr>
          <xdr:xfrm>
            <a:off x="0" y="0"/>
            <a:ext cx="0" cy="0"/>
          </xdr:xfrm>
          <a:graphic>
            <a:graphicData uri="http://schemas.microsoft.com/office/drawing/2010/slicer">
              <sle:slicer xmlns:sle="http://schemas.microsoft.com/office/drawing/2010/slicer" name="Certificación energética&#10;(Obligatorio)&#10;(Lista desplegable) "/>
            </a:graphicData>
          </a:graphic>
        </xdr:graphicFrame>
      </mc:Choice>
      <mc:Fallback>
        <xdr:sp macro="" textlink="">
          <xdr:nvSpPr>
            <xdr:cNvPr id="0" name=""/>
            <xdr:cNvSpPr>
              <a:spLocks noTextEdit="1"/>
            </xdr:cNvSpPr>
          </xdr:nvSpPr>
          <xdr:spPr>
            <a:xfrm>
              <a:off x="57312098" y="6454140"/>
              <a:ext cx="1842655" cy="259755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68</xdr:col>
      <xdr:colOff>20088</xdr:colOff>
      <xdr:row>35</xdr:row>
      <xdr:rowOff>63038</xdr:rowOff>
    </xdr:from>
    <xdr:to>
      <xdr:col>70</xdr:col>
      <xdr:colOff>269470</xdr:colOff>
      <xdr:row>40</xdr:row>
      <xdr:rowOff>96982</xdr:rowOff>
    </xdr:to>
    <mc:AlternateContent xmlns:mc="http://schemas.openxmlformats.org/markup-compatibility/2006">
      <mc:Choice xmlns:a14="http://schemas.microsoft.com/office/drawing/2010/main" Requires="a14">
        <xdr:graphicFrame macro="">
          <xdr:nvGraphicFramePr>
            <xdr:cNvPr id="20" name="Edificio">
              <a:extLst>
                <a:ext uri="{FF2B5EF4-FFF2-40B4-BE49-F238E27FC236}">
                  <a16:creationId xmlns:a16="http://schemas.microsoft.com/office/drawing/2014/main" id="{4124FF61-09E3-51CE-B142-475519A6CE8F}"/>
                </a:ext>
              </a:extLst>
            </xdr:cNvPr>
            <xdr:cNvGraphicFramePr/>
          </xdr:nvGraphicFramePr>
          <xdr:xfrm>
            <a:off x="0" y="0"/>
            <a:ext cx="0" cy="0"/>
          </xdr:xfrm>
          <a:graphic>
            <a:graphicData uri="http://schemas.microsoft.com/office/drawing/2010/slicer">
              <sle:slicer xmlns:sle="http://schemas.microsoft.com/office/drawing/2010/slicer" name="Edificio"/>
            </a:graphicData>
          </a:graphic>
        </xdr:graphicFrame>
      </mc:Choice>
      <mc:Fallback>
        <xdr:sp macro="" textlink="">
          <xdr:nvSpPr>
            <xdr:cNvPr id="0" name=""/>
            <xdr:cNvSpPr>
              <a:spLocks noTextEdit="1"/>
            </xdr:cNvSpPr>
          </xdr:nvSpPr>
          <xdr:spPr>
            <a:xfrm>
              <a:off x="62032687" y="6415001"/>
              <a:ext cx="1846465" cy="899853"/>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65</xdr:col>
      <xdr:colOff>32039</xdr:colOff>
      <xdr:row>35</xdr:row>
      <xdr:rowOff>92478</xdr:rowOff>
    </xdr:from>
    <xdr:to>
      <xdr:col>67</xdr:col>
      <xdr:colOff>287136</xdr:colOff>
      <xdr:row>42</xdr:row>
      <xdr:rowOff>0</xdr:rowOff>
    </xdr:to>
    <mc:AlternateContent xmlns:mc="http://schemas.openxmlformats.org/markup-compatibility/2006">
      <mc:Choice xmlns:a14="http://schemas.microsoft.com/office/drawing/2010/main" Requires="a14">
        <xdr:graphicFrame macro="">
          <xdr:nvGraphicFramePr>
            <xdr:cNvPr id="21" name="Vivienda&#10;(Obligatorio)&#10;(Lista desplegable) ">
              <a:extLst>
                <a:ext uri="{FF2B5EF4-FFF2-40B4-BE49-F238E27FC236}">
                  <a16:creationId xmlns:a16="http://schemas.microsoft.com/office/drawing/2014/main" id="{386A982B-9C1F-3898-3BB7-ED2ECD2F45D6}"/>
                </a:ext>
              </a:extLst>
            </xdr:cNvPr>
            <xdr:cNvGraphicFramePr/>
          </xdr:nvGraphicFramePr>
          <xdr:xfrm>
            <a:off x="0" y="0"/>
            <a:ext cx="0" cy="0"/>
          </xdr:xfrm>
          <a:graphic>
            <a:graphicData uri="http://schemas.microsoft.com/office/drawing/2010/slicer">
              <sle:slicer xmlns:sle="http://schemas.microsoft.com/office/drawing/2010/slicer" name="Vivienda&#10;(Obligatorio)&#10;(Lista desplegable) "/>
            </a:graphicData>
          </a:graphic>
        </xdr:graphicFrame>
      </mc:Choice>
      <mc:Fallback>
        <xdr:sp macro="" textlink="">
          <xdr:nvSpPr>
            <xdr:cNvPr id="0" name=""/>
            <xdr:cNvSpPr>
              <a:spLocks noTextEdit="1"/>
            </xdr:cNvSpPr>
          </xdr:nvSpPr>
          <xdr:spPr>
            <a:xfrm>
              <a:off x="59656634" y="6452061"/>
              <a:ext cx="1846465" cy="111598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150184</xdr:colOff>
      <xdr:row>12</xdr:row>
      <xdr:rowOff>70557</xdr:rowOff>
    </xdr:from>
    <xdr:to>
      <xdr:col>1</xdr:col>
      <xdr:colOff>645484</xdr:colOff>
      <xdr:row>14</xdr:row>
      <xdr:rowOff>246674</xdr:rowOff>
    </xdr:to>
    <xdr:pic>
      <xdr:nvPicPr>
        <xdr:cNvPr id="2" name="Imagen 1" descr="Ilustración del icono de doodle de engranaje">
          <a:extLst>
            <a:ext uri="{FF2B5EF4-FFF2-40B4-BE49-F238E27FC236}">
              <a16:creationId xmlns:a16="http://schemas.microsoft.com/office/drawing/2014/main" id="{F67F4B9C-9152-4717-946C-76817A24DDA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2827" y="3417914"/>
          <a:ext cx="495300" cy="590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3</xdr:col>
      <xdr:colOff>544287</xdr:colOff>
      <xdr:row>2</xdr:row>
      <xdr:rowOff>145143</xdr:rowOff>
    </xdr:to>
    <xdr:grpSp>
      <xdr:nvGrpSpPr>
        <xdr:cNvPr id="8" name="Grupo 7">
          <a:extLst>
            <a:ext uri="{FF2B5EF4-FFF2-40B4-BE49-F238E27FC236}">
              <a16:creationId xmlns:a16="http://schemas.microsoft.com/office/drawing/2014/main" id="{BD89AB1B-A429-48DA-8449-8B62F64EB71C}"/>
            </a:ext>
          </a:extLst>
        </xdr:cNvPr>
        <xdr:cNvGrpSpPr/>
      </xdr:nvGrpSpPr>
      <xdr:grpSpPr>
        <a:xfrm>
          <a:off x="0" y="0"/>
          <a:ext cx="2575017" cy="505188"/>
          <a:chOff x="9071" y="1"/>
          <a:chExt cx="2530930" cy="508000"/>
        </a:xfrm>
      </xdr:grpSpPr>
      <xdr:grpSp>
        <xdr:nvGrpSpPr>
          <xdr:cNvPr id="9" name="Grupo 8">
            <a:extLst>
              <a:ext uri="{FF2B5EF4-FFF2-40B4-BE49-F238E27FC236}">
                <a16:creationId xmlns:a16="http://schemas.microsoft.com/office/drawing/2014/main" id="{D5CF1036-1DF6-C076-DD02-178AF0E46646}"/>
              </a:ext>
            </a:extLst>
          </xdr:cNvPr>
          <xdr:cNvGrpSpPr/>
        </xdr:nvGrpSpPr>
        <xdr:grpSpPr>
          <a:xfrm>
            <a:off x="1282986" y="1"/>
            <a:ext cx="1257015" cy="508000"/>
            <a:chOff x="2336800" y="31750"/>
            <a:chExt cx="1536700" cy="641350"/>
          </a:xfrm>
        </xdr:grpSpPr>
        <xdr:pic>
          <xdr:nvPicPr>
            <xdr:cNvPr id="11" name="Imagen 10">
              <a:extLst>
                <a:ext uri="{FF2B5EF4-FFF2-40B4-BE49-F238E27FC236}">
                  <a16:creationId xmlns:a16="http://schemas.microsoft.com/office/drawing/2014/main" id="{C40C7EE7-78AF-5229-6042-B1068FAC18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n 11" descr="Alianza por el Clima colaborará con la Red Española de Ciudades por el Clima">
              <a:extLst>
                <a:ext uri="{FF2B5EF4-FFF2-40B4-BE49-F238E27FC236}">
                  <a16:creationId xmlns:a16="http://schemas.microsoft.com/office/drawing/2014/main" id="{B1C10DAE-89C2-F388-6373-AB7406C69A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 name="Imagen 9">
            <a:extLst>
              <a:ext uri="{FF2B5EF4-FFF2-40B4-BE49-F238E27FC236}">
                <a16:creationId xmlns:a16="http://schemas.microsoft.com/office/drawing/2014/main" id="{EAAF3BB9-8F8B-57C5-9D3F-C9BFB7B438BA}"/>
              </a:ext>
            </a:extLst>
          </xdr:cNvPr>
          <xdr:cNvPicPr>
            <a:picLocks noChangeAspect="1"/>
          </xdr:cNvPicPr>
        </xdr:nvPicPr>
        <xdr:blipFill>
          <a:blip xmlns:r="http://schemas.openxmlformats.org/officeDocument/2006/relationships" r:embed="rId4"/>
          <a:stretch>
            <a:fillRect/>
          </a:stretch>
        </xdr:blipFill>
        <xdr:spPr>
          <a:xfrm>
            <a:off x="9071" y="145144"/>
            <a:ext cx="1257300" cy="20518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77612</xdr:colOff>
      <xdr:row>11</xdr:row>
      <xdr:rowOff>70557</xdr:rowOff>
    </xdr:from>
    <xdr:to>
      <xdr:col>1</xdr:col>
      <xdr:colOff>572912</xdr:colOff>
      <xdr:row>14</xdr:row>
      <xdr:rowOff>11497</xdr:rowOff>
    </xdr:to>
    <xdr:pic>
      <xdr:nvPicPr>
        <xdr:cNvPr id="2" name="Imagen 1" descr="Ilustración del icono de doodle de engranaje">
          <a:extLst>
            <a:ext uri="{FF2B5EF4-FFF2-40B4-BE49-F238E27FC236}">
              <a16:creationId xmlns:a16="http://schemas.microsoft.com/office/drawing/2014/main" id="{B31E951A-F69D-4CFF-B770-589A98BBD911}"/>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94712" y="991307"/>
          <a:ext cx="495300" cy="493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2</xdr:col>
      <xdr:colOff>870859</xdr:colOff>
      <xdr:row>2</xdr:row>
      <xdr:rowOff>145143</xdr:rowOff>
    </xdr:to>
    <xdr:grpSp>
      <xdr:nvGrpSpPr>
        <xdr:cNvPr id="3" name="Grupo 2">
          <a:extLst>
            <a:ext uri="{FF2B5EF4-FFF2-40B4-BE49-F238E27FC236}">
              <a16:creationId xmlns:a16="http://schemas.microsoft.com/office/drawing/2014/main" id="{E3DE3BDA-82C1-43C0-8EF7-32971EDA0604}"/>
            </a:ext>
          </a:extLst>
        </xdr:cNvPr>
        <xdr:cNvGrpSpPr/>
      </xdr:nvGrpSpPr>
      <xdr:grpSpPr>
        <a:xfrm>
          <a:off x="0" y="0"/>
          <a:ext cx="2493919" cy="510903"/>
          <a:chOff x="9071" y="1"/>
          <a:chExt cx="2530930" cy="508000"/>
        </a:xfrm>
      </xdr:grpSpPr>
      <xdr:grpSp>
        <xdr:nvGrpSpPr>
          <xdr:cNvPr id="4" name="Grupo 3">
            <a:extLst>
              <a:ext uri="{FF2B5EF4-FFF2-40B4-BE49-F238E27FC236}">
                <a16:creationId xmlns:a16="http://schemas.microsoft.com/office/drawing/2014/main" id="{3D168E14-0243-6DF3-CA44-1F269898A409}"/>
              </a:ext>
            </a:extLst>
          </xdr:cNvPr>
          <xdr:cNvGrpSpPr/>
        </xdr:nvGrpSpPr>
        <xdr:grpSpPr>
          <a:xfrm>
            <a:off x="1282986" y="1"/>
            <a:ext cx="1257015" cy="508000"/>
            <a:chOff x="2336800" y="31750"/>
            <a:chExt cx="1536700" cy="641350"/>
          </a:xfrm>
        </xdr:grpSpPr>
        <xdr:pic>
          <xdr:nvPicPr>
            <xdr:cNvPr id="6" name="Imagen 5">
              <a:extLst>
                <a:ext uri="{FF2B5EF4-FFF2-40B4-BE49-F238E27FC236}">
                  <a16:creationId xmlns:a16="http://schemas.microsoft.com/office/drawing/2014/main" id="{F02E9CB4-4DC2-E6C9-7D90-359CCD9DBA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descr="Alianza por el Clima colaborará con la Red Española de Ciudades por el Clima">
              <a:extLst>
                <a:ext uri="{FF2B5EF4-FFF2-40B4-BE49-F238E27FC236}">
                  <a16:creationId xmlns:a16="http://schemas.microsoft.com/office/drawing/2014/main" id="{5DAEBCB4-5FA6-1E82-7551-C3CB9516D51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 name="Imagen 4">
            <a:extLst>
              <a:ext uri="{FF2B5EF4-FFF2-40B4-BE49-F238E27FC236}">
                <a16:creationId xmlns:a16="http://schemas.microsoft.com/office/drawing/2014/main" id="{DAD0170C-41A3-28B7-3B1D-3D06EA0CCE21}"/>
              </a:ext>
            </a:extLst>
          </xdr:cNvPr>
          <xdr:cNvPicPr>
            <a:picLocks noChangeAspect="1"/>
          </xdr:cNvPicPr>
        </xdr:nvPicPr>
        <xdr:blipFill>
          <a:blip xmlns:r="http://schemas.openxmlformats.org/officeDocument/2006/relationships" r:embed="rId4"/>
          <a:stretch>
            <a:fillRect/>
          </a:stretch>
        </xdr:blipFill>
        <xdr:spPr>
          <a:xfrm>
            <a:off x="9071" y="145144"/>
            <a:ext cx="1257300" cy="20518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1143001</xdr:colOff>
      <xdr:row>2</xdr:row>
      <xdr:rowOff>90714</xdr:rowOff>
    </xdr:to>
    <xdr:grpSp>
      <xdr:nvGrpSpPr>
        <xdr:cNvPr id="6" name="Grupo 5">
          <a:extLst>
            <a:ext uri="{FF2B5EF4-FFF2-40B4-BE49-F238E27FC236}">
              <a16:creationId xmlns:a16="http://schemas.microsoft.com/office/drawing/2014/main" id="{ED2AF85C-6759-4E38-AA36-EF29E0013D0C}"/>
            </a:ext>
          </a:extLst>
        </xdr:cNvPr>
        <xdr:cNvGrpSpPr/>
      </xdr:nvGrpSpPr>
      <xdr:grpSpPr>
        <a:xfrm>
          <a:off x="0" y="0"/>
          <a:ext cx="2506981" cy="517434"/>
          <a:chOff x="9071" y="1"/>
          <a:chExt cx="2530930" cy="508000"/>
        </a:xfrm>
      </xdr:grpSpPr>
      <xdr:grpSp>
        <xdr:nvGrpSpPr>
          <xdr:cNvPr id="7" name="Grupo 6">
            <a:extLst>
              <a:ext uri="{FF2B5EF4-FFF2-40B4-BE49-F238E27FC236}">
                <a16:creationId xmlns:a16="http://schemas.microsoft.com/office/drawing/2014/main" id="{69309D58-79BC-B550-AC60-162232728EA2}"/>
              </a:ext>
            </a:extLst>
          </xdr:cNvPr>
          <xdr:cNvGrpSpPr/>
        </xdr:nvGrpSpPr>
        <xdr:grpSpPr>
          <a:xfrm>
            <a:off x="1282986" y="1"/>
            <a:ext cx="1257015" cy="508000"/>
            <a:chOff x="2336800" y="31750"/>
            <a:chExt cx="1536700" cy="641350"/>
          </a:xfrm>
        </xdr:grpSpPr>
        <xdr:pic>
          <xdr:nvPicPr>
            <xdr:cNvPr id="9" name="Imagen 8">
              <a:extLst>
                <a:ext uri="{FF2B5EF4-FFF2-40B4-BE49-F238E27FC236}">
                  <a16:creationId xmlns:a16="http://schemas.microsoft.com/office/drawing/2014/main" id="{71F5CECA-1AD7-0D03-DB67-32AB013A9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descr="Alianza por el Clima colaborará con la Red Española de Ciudades por el Clima">
              <a:extLst>
                <a:ext uri="{FF2B5EF4-FFF2-40B4-BE49-F238E27FC236}">
                  <a16:creationId xmlns:a16="http://schemas.microsoft.com/office/drawing/2014/main" id="{60E0E5BF-F6F5-F3DD-47A9-10E0EFCD8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8" name="Imagen 7">
            <a:extLst>
              <a:ext uri="{FF2B5EF4-FFF2-40B4-BE49-F238E27FC236}">
                <a16:creationId xmlns:a16="http://schemas.microsoft.com/office/drawing/2014/main" id="{711DE5D4-B148-2BDC-E7C7-A6E1F20087A0}"/>
              </a:ext>
            </a:extLst>
          </xdr:cNvPr>
          <xdr:cNvPicPr>
            <a:picLocks noChangeAspect="1"/>
          </xdr:cNvPicPr>
        </xdr:nvPicPr>
        <xdr:blipFill>
          <a:blip xmlns:r="http://schemas.openxmlformats.org/officeDocument/2006/relationships" r:embed="rId3"/>
          <a:stretch>
            <a:fillRect/>
          </a:stretch>
        </xdr:blipFill>
        <xdr:spPr>
          <a:xfrm>
            <a:off x="9071" y="145144"/>
            <a:ext cx="1257300" cy="20518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281215</xdr:colOff>
      <xdr:row>62</xdr:row>
      <xdr:rowOff>22681</xdr:rowOff>
    </xdr:from>
    <xdr:to>
      <xdr:col>16</xdr:col>
      <xdr:colOff>939801</xdr:colOff>
      <xdr:row>62</xdr:row>
      <xdr:rowOff>22681</xdr:rowOff>
    </xdr:to>
    <xdr:cxnSp macro="">
      <xdr:nvCxnSpPr>
        <xdr:cNvPr id="3" name="Conector recto de flecha 2">
          <a:extLst>
            <a:ext uri="{FF2B5EF4-FFF2-40B4-BE49-F238E27FC236}">
              <a16:creationId xmlns:a16="http://schemas.microsoft.com/office/drawing/2014/main" id="{6C73C49D-8FCC-4C78-A8CF-EF461691A3F1}"/>
            </a:ext>
          </a:extLst>
        </xdr:cNvPr>
        <xdr:cNvCxnSpPr/>
      </xdr:nvCxnSpPr>
      <xdr:spPr>
        <a:xfrm>
          <a:off x="20061465" y="17389931"/>
          <a:ext cx="658586" cy="0"/>
        </a:xfrm>
        <a:prstGeom prst="straightConnector1">
          <a:avLst/>
        </a:prstGeom>
        <a:ln w="190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2</xdr:col>
      <xdr:colOff>70305</xdr:colOff>
      <xdr:row>2</xdr:row>
      <xdr:rowOff>63500</xdr:rowOff>
    </xdr:to>
    <xdr:grpSp>
      <xdr:nvGrpSpPr>
        <xdr:cNvPr id="2" name="Grupo 1">
          <a:extLst>
            <a:ext uri="{FF2B5EF4-FFF2-40B4-BE49-F238E27FC236}">
              <a16:creationId xmlns:a16="http://schemas.microsoft.com/office/drawing/2014/main" id="{B5C2AAFB-0FAC-4C9F-99F8-5FBBC6266F39}"/>
            </a:ext>
          </a:extLst>
        </xdr:cNvPr>
        <xdr:cNvGrpSpPr/>
      </xdr:nvGrpSpPr>
      <xdr:grpSpPr>
        <a:xfrm>
          <a:off x="0" y="0"/>
          <a:ext cx="2478225" cy="490220"/>
          <a:chOff x="9071" y="1"/>
          <a:chExt cx="2530930" cy="508000"/>
        </a:xfrm>
      </xdr:grpSpPr>
      <xdr:grpSp>
        <xdr:nvGrpSpPr>
          <xdr:cNvPr id="4" name="Grupo 3">
            <a:extLst>
              <a:ext uri="{FF2B5EF4-FFF2-40B4-BE49-F238E27FC236}">
                <a16:creationId xmlns:a16="http://schemas.microsoft.com/office/drawing/2014/main" id="{20216A36-870C-9058-D803-973AC6E2D7BA}"/>
              </a:ext>
            </a:extLst>
          </xdr:cNvPr>
          <xdr:cNvGrpSpPr/>
        </xdr:nvGrpSpPr>
        <xdr:grpSpPr>
          <a:xfrm>
            <a:off x="1282986" y="1"/>
            <a:ext cx="1257015" cy="508000"/>
            <a:chOff x="2336800" y="31750"/>
            <a:chExt cx="1536700" cy="641350"/>
          </a:xfrm>
        </xdr:grpSpPr>
        <xdr:pic>
          <xdr:nvPicPr>
            <xdr:cNvPr id="6" name="Imagen 5">
              <a:extLst>
                <a:ext uri="{FF2B5EF4-FFF2-40B4-BE49-F238E27FC236}">
                  <a16:creationId xmlns:a16="http://schemas.microsoft.com/office/drawing/2014/main" id="{A0CC1649-73DE-6C9F-0358-9A85F90E2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descr="Alianza por el Clima colaborará con la Red Española de Ciudades por el Clima">
              <a:extLst>
                <a:ext uri="{FF2B5EF4-FFF2-40B4-BE49-F238E27FC236}">
                  <a16:creationId xmlns:a16="http://schemas.microsoft.com/office/drawing/2014/main" id="{50C38DED-C983-AA54-8449-AFF610D2BF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 name="Imagen 4">
            <a:extLst>
              <a:ext uri="{FF2B5EF4-FFF2-40B4-BE49-F238E27FC236}">
                <a16:creationId xmlns:a16="http://schemas.microsoft.com/office/drawing/2014/main" id="{084F9352-B4E4-EE33-786C-09C8928886E2}"/>
              </a:ext>
            </a:extLst>
          </xdr:cNvPr>
          <xdr:cNvPicPr>
            <a:picLocks noChangeAspect="1"/>
          </xdr:cNvPicPr>
        </xdr:nvPicPr>
        <xdr:blipFill>
          <a:blip xmlns:r="http://schemas.openxmlformats.org/officeDocument/2006/relationships" r:embed="rId3"/>
          <a:stretch>
            <a:fillRect/>
          </a:stretch>
        </xdr:blipFill>
        <xdr:spPr>
          <a:xfrm>
            <a:off x="9071" y="145144"/>
            <a:ext cx="1257300" cy="20518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1828800</xdr:colOff>
      <xdr:row>2</xdr:row>
      <xdr:rowOff>133350</xdr:rowOff>
    </xdr:to>
    <xdr:grpSp>
      <xdr:nvGrpSpPr>
        <xdr:cNvPr id="7" name="Grupo 6">
          <a:extLst>
            <a:ext uri="{FF2B5EF4-FFF2-40B4-BE49-F238E27FC236}">
              <a16:creationId xmlns:a16="http://schemas.microsoft.com/office/drawing/2014/main" id="{83241B80-14CC-4F90-9FCB-9E6291B1FBA6}"/>
            </a:ext>
          </a:extLst>
        </xdr:cNvPr>
        <xdr:cNvGrpSpPr/>
      </xdr:nvGrpSpPr>
      <xdr:grpSpPr>
        <a:xfrm>
          <a:off x="0" y="0"/>
          <a:ext cx="3322320" cy="651510"/>
          <a:chOff x="9071" y="1"/>
          <a:chExt cx="2530930" cy="508000"/>
        </a:xfrm>
      </xdr:grpSpPr>
      <xdr:grpSp>
        <xdr:nvGrpSpPr>
          <xdr:cNvPr id="8" name="Grupo 7">
            <a:extLst>
              <a:ext uri="{FF2B5EF4-FFF2-40B4-BE49-F238E27FC236}">
                <a16:creationId xmlns:a16="http://schemas.microsoft.com/office/drawing/2014/main" id="{3A2B6870-C0BC-B1C0-67AD-AC93EF7AF1D6}"/>
              </a:ext>
            </a:extLst>
          </xdr:cNvPr>
          <xdr:cNvGrpSpPr/>
        </xdr:nvGrpSpPr>
        <xdr:grpSpPr>
          <a:xfrm>
            <a:off x="1282986" y="1"/>
            <a:ext cx="1257015" cy="508000"/>
            <a:chOff x="2336800" y="31750"/>
            <a:chExt cx="1536700" cy="641350"/>
          </a:xfrm>
        </xdr:grpSpPr>
        <xdr:pic>
          <xdr:nvPicPr>
            <xdr:cNvPr id="10" name="Imagen 9">
              <a:extLst>
                <a:ext uri="{FF2B5EF4-FFF2-40B4-BE49-F238E27FC236}">
                  <a16:creationId xmlns:a16="http://schemas.microsoft.com/office/drawing/2014/main" id="{B60C8963-3816-A70C-0037-DFC06A0F36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Imagen 10" descr="Alianza por el Clima colaborará con la Red Española de Ciudades por el Clima">
              <a:extLst>
                <a:ext uri="{FF2B5EF4-FFF2-40B4-BE49-F238E27FC236}">
                  <a16:creationId xmlns:a16="http://schemas.microsoft.com/office/drawing/2014/main" id="{670B86B7-8F9A-F675-B7B4-2D241332F0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9" name="Imagen 8">
            <a:extLst>
              <a:ext uri="{FF2B5EF4-FFF2-40B4-BE49-F238E27FC236}">
                <a16:creationId xmlns:a16="http://schemas.microsoft.com/office/drawing/2014/main" id="{C0AA2A28-B374-C64F-F817-C4B96479E186}"/>
              </a:ext>
            </a:extLst>
          </xdr:cNvPr>
          <xdr:cNvPicPr>
            <a:picLocks noChangeAspect="1"/>
          </xdr:cNvPicPr>
        </xdr:nvPicPr>
        <xdr:blipFill>
          <a:blip xmlns:r="http://schemas.openxmlformats.org/officeDocument/2006/relationships" r:embed="rId3"/>
          <a:stretch>
            <a:fillRect/>
          </a:stretch>
        </xdr:blipFill>
        <xdr:spPr>
          <a:xfrm>
            <a:off x="9071" y="145144"/>
            <a:ext cx="1257300" cy="20518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77612</xdr:colOff>
      <xdr:row>4</xdr:row>
      <xdr:rowOff>70557</xdr:rowOff>
    </xdr:from>
    <xdr:to>
      <xdr:col>14</xdr:col>
      <xdr:colOff>10938</xdr:colOff>
      <xdr:row>6</xdr:row>
      <xdr:rowOff>132145</xdr:rowOff>
    </xdr:to>
    <xdr:pic>
      <xdr:nvPicPr>
        <xdr:cNvPr id="6" name="Imagen 5" descr="Ilustración del icono de doodle de engranaje">
          <a:extLst>
            <a:ext uri="{FF2B5EF4-FFF2-40B4-BE49-F238E27FC236}">
              <a16:creationId xmlns:a16="http://schemas.microsoft.com/office/drawing/2014/main" id="{8517F140-61AC-22EA-FFFE-A89E6DBBB90D}"/>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89723" y="994835"/>
          <a:ext cx="493889" cy="499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3</xdr:col>
      <xdr:colOff>625930</xdr:colOff>
      <xdr:row>2</xdr:row>
      <xdr:rowOff>90714</xdr:rowOff>
    </xdr:to>
    <xdr:grpSp>
      <xdr:nvGrpSpPr>
        <xdr:cNvPr id="13" name="Grupo 12">
          <a:extLst>
            <a:ext uri="{FF2B5EF4-FFF2-40B4-BE49-F238E27FC236}">
              <a16:creationId xmlns:a16="http://schemas.microsoft.com/office/drawing/2014/main" id="{7099F833-7A2F-4167-A514-20AB45C58C2D}"/>
            </a:ext>
          </a:extLst>
        </xdr:cNvPr>
        <xdr:cNvGrpSpPr/>
      </xdr:nvGrpSpPr>
      <xdr:grpSpPr>
        <a:xfrm>
          <a:off x="0" y="0"/>
          <a:ext cx="2508070" cy="517434"/>
          <a:chOff x="9071" y="1"/>
          <a:chExt cx="2530930" cy="508000"/>
        </a:xfrm>
      </xdr:grpSpPr>
      <xdr:grpSp>
        <xdr:nvGrpSpPr>
          <xdr:cNvPr id="14" name="Grupo 13">
            <a:extLst>
              <a:ext uri="{FF2B5EF4-FFF2-40B4-BE49-F238E27FC236}">
                <a16:creationId xmlns:a16="http://schemas.microsoft.com/office/drawing/2014/main" id="{33D7D693-9782-9971-BAFB-692D69EE6DF5}"/>
              </a:ext>
            </a:extLst>
          </xdr:cNvPr>
          <xdr:cNvGrpSpPr/>
        </xdr:nvGrpSpPr>
        <xdr:grpSpPr>
          <a:xfrm>
            <a:off x="1282986" y="1"/>
            <a:ext cx="1257015" cy="508000"/>
            <a:chOff x="2336800" y="31750"/>
            <a:chExt cx="1536700" cy="641350"/>
          </a:xfrm>
        </xdr:grpSpPr>
        <xdr:pic>
          <xdr:nvPicPr>
            <xdr:cNvPr id="16" name="Imagen 15">
              <a:extLst>
                <a:ext uri="{FF2B5EF4-FFF2-40B4-BE49-F238E27FC236}">
                  <a16:creationId xmlns:a16="http://schemas.microsoft.com/office/drawing/2014/main" id="{F1778951-ADFC-22CE-2A46-3F36B854E9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Imagen 16" descr="Alianza por el Clima colaborará con la Red Española de Ciudades por el Clima">
              <a:extLst>
                <a:ext uri="{FF2B5EF4-FFF2-40B4-BE49-F238E27FC236}">
                  <a16:creationId xmlns:a16="http://schemas.microsoft.com/office/drawing/2014/main" id="{07774905-70B2-C649-6980-26F8076C33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5" name="Imagen 14">
            <a:extLst>
              <a:ext uri="{FF2B5EF4-FFF2-40B4-BE49-F238E27FC236}">
                <a16:creationId xmlns:a16="http://schemas.microsoft.com/office/drawing/2014/main" id="{740423FC-D16C-A029-C486-396CA53471C9}"/>
              </a:ext>
            </a:extLst>
          </xdr:cNvPr>
          <xdr:cNvPicPr>
            <a:picLocks noChangeAspect="1"/>
          </xdr:cNvPicPr>
        </xdr:nvPicPr>
        <xdr:blipFill>
          <a:blip xmlns:r="http://schemas.openxmlformats.org/officeDocument/2006/relationships" r:embed="rId4"/>
          <a:stretch>
            <a:fillRect/>
          </a:stretch>
        </xdr:blipFill>
        <xdr:spPr>
          <a:xfrm>
            <a:off x="9071" y="145144"/>
            <a:ext cx="1257300" cy="205183"/>
          </a:xfrm>
          <a:prstGeom prst="rect">
            <a:avLst/>
          </a:prstGeom>
        </xdr:spPr>
      </xdr:pic>
    </xdr:grpSp>
    <xdr:clientData/>
  </xdr:twoCellAnchor>
  <xdr:twoCellAnchor editAs="oneCell">
    <xdr:from>
      <xdr:col>0</xdr:col>
      <xdr:colOff>352425</xdr:colOff>
      <xdr:row>15</xdr:row>
      <xdr:rowOff>200025</xdr:rowOff>
    </xdr:from>
    <xdr:to>
      <xdr:col>1</xdr:col>
      <xdr:colOff>504825</xdr:colOff>
      <xdr:row>18</xdr:row>
      <xdr:rowOff>123825</xdr:rowOff>
    </xdr:to>
    <xdr:pic>
      <xdr:nvPicPr>
        <xdr:cNvPr id="3" name="Gráfico 2" descr="Dirigir dos pines por un camino con relleno sólido">
          <a:extLst>
            <a:ext uri="{FF2B5EF4-FFF2-40B4-BE49-F238E27FC236}">
              <a16:creationId xmlns:a16="http://schemas.microsoft.com/office/drawing/2014/main" id="{EA9A4709-775C-BFC2-1D3A-F377D58186B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2425" y="3028950"/>
          <a:ext cx="552450" cy="55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9071</xdr:colOff>
      <xdr:row>0</xdr:row>
      <xdr:rowOff>1</xdr:rowOff>
    </xdr:from>
    <xdr:to>
      <xdr:col>2</xdr:col>
      <xdr:colOff>1188358</xdr:colOff>
      <xdr:row>2</xdr:row>
      <xdr:rowOff>90715</xdr:rowOff>
    </xdr:to>
    <xdr:grpSp>
      <xdr:nvGrpSpPr>
        <xdr:cNvPr id="3" name="Grupo 2">
          <a:extLst>
            <a:ext uri="{FF2B5EF4-FFF2-40B4-BE49-F238E27FC236}">
              <a16:creationId xmlns:a16="http://schemas.microsoft.com/office/drawing/2014/main" id="{4C665B28-7163-4DDD-0A98-CA410A743740}"/>
            </a:ext>
          </a:extLst>
        </xdr:cNvPr>
        <xdr:cNvGrpSpPr/>
      </xdr:nvGrpSpPr>
      <xdr:grpSpPr>
        <a:xfrm>
          <a:off x="9071" y="1"/>
          <a:ext cx="2506063" cy="521020"/>
          <a:chOff x="9071" y="1"/>
          <a:chExt cx="2530930" cy="508000"/>
        </a:xfrm>
      </xdr:grpSpPr>
      <xdr:grpSp>
        <xdr:nvGrpSpPr>
          <xdr:cNvPr id="6" name="Grupo 5">
            <a:extLst>
              <a:ext uri="{FF2B5EF4-FFF2-40B4-BE49-F238E27FC236}">
                <a16:creationId xmlns:a16="http://schemas.microsoft.com/office/drawing/2014/main" id="{508E0920-FA31-451A-8381-9286639273C5}"/>
              </a:ext>
            </a:extLst>
          </xdr:cNvPr>
          <xdr:cNvGrpSpPr/>
        </xdr:nvGrpSpPr>
        <xdr:grpSpPr>
          <a:xfrm>
            <a:off x="1282986" y="1"/>
            <a:ext cx="1257015" cy="508000"/>
            <a:chOff x="2336800" y="31750"/>
            <a:chExt cx="1536700" cy="641350"/>
          </a:xfrm>
        </xdr:grpSpPr>
        <xdr:pic>
          <xdr:nvPicPr>
            <xdr:cNvPr id="8" name="Imagen 7">
              <a:extLst>
                <a:ext uri="{FF2B5EF4-FFF2-40B4-BE49-F238E27FC236}">
                  <a16:creationId xmlns:a16="http://schemas.microsoft.com/office/drawing/2014/main" id="{D3155992-CD24-3EDF-8644-04459C34D3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descr="Alianza por el Clima colaborará con la Red Española de Ciudades por el Clima">
              <a:extLst>
                <a:ext uri="{FF2B5EF4-FFF2-40B4-BE49-F238E27FC236}">
                  <a16:creationId xmlns:a16="http://schemas.microsoft.com/office/drawing/2014/main" id="{399CB9C1-8AEB-8C88-D968-E4F4287AA6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 name="Imagen 1">
            <a:extLst>
              <a:ext uri="{FF2B5EF4-FFF2-40B4-BE49-F238E27FC236}">
                <a16:creationId xmlns:a16="http://schemas.microsoft.com/office/drawing/2014/main" id="{671FFFC5-D066-4EBE-A97B-F7220A9379EE}"/>
              </a:ext>
            </a:extLst>
          </xdr:cNvPr>
          <xdr:cNvPicPr>
            <a:picLocks noChangeAspect="1"/>
          </xdr:cNvPicPr>
        </xdr:nvPicPr>
        <xdr:blipFill>
          <a:blip xmlns:r="http://schemas.openxmlformats.org/officeDocument/2006/relationships" r:embed="rId3"/>
          <a:stretch>
            <a:fillRect/>
          </a:stretch>
        </xdr:blipFill>
        <xdr:spPr>
          <a:xfrm>
            <a:off x="9071" y="145144"/>
            <a:ext cx="1257300" cy="205183"/>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138113</xdr:colOff>
      <xdr:row>4</xdr:row>
      <xdr:rowOff>134937</xdr:rowOff>
    </xdr:from>
    <xdr:to>
      <xdr:col>2</xdr:col>
      <xdr:colOff>448160</xdr:colOff>
      <xdr:row>6</xdr:row>
      <xdr:rowOff>17464</xdr:rowOff>
    </xdr:to>
    <xdr:pic>
      <xdr:nvPicPr>
        <xdr:cNvPr id="3" name="Gráfico 2" descr="Libro abierto">
          <a:extLst>
            <a:ext uri="{FF2B5EF4-FFF2-40B4-BE49-F238E27FC236}">
              <a16:creationId xmlns:a16="http://schemas.microsoft.com/office/drawing/2014/main" id="{88467B6B-082F-43DF-8D70-0BFE0DA1C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8113" y="388937"/>
          <a:ext cx="310047" cy="307976"/>
        </a:xfrm>
        <a:prstGeom prst="rect">
          <a:avLst/>
        </a:prstGeom>
      </xdr:spPr>
    </xdr:pic>
    <xdr:clientData/>
  </xdr:twoCellAnchor>
  <xdr:twoCellAnchor>
    <xdr:from>
      <xdr:col>4</xdr:col>
      <xdr:colOff>150093</xdr:colOff>
      <xdr:row>27</xdr:row>
      <xdr:rowOff>69273</xdr:rowOff>
    </xdr:from>
    <xdr:to>
      <xdr:col>4</xdr:col>
      <xdr:colOff>1754910</xdr:colOff>
      <xdr:row>32</xdr:row>
      <xdr:rowOff>49171</xdr:rowOff>
    </xdr:to>
    <xdr:grpSp>
      <xdr:nvGrpSpPr>
        <xdr:cNvPr id="6" name="Grupo 5">
          <a:extLst>
            <a:ext uri="{FF2B5EF4-FFF2-40B4-BE49-F238E27FC236}">
              <a16:creationId xmlns:a16="http://schemas.microsoft.com/office/drawing/2014/main" id="{231E9258-486E-CC85-51BD-70492AE23105}"/>
            </a:ext>
          </a:extLst>
        </xdr:cNvPr>
        <xdr:cNvGrpSpPr/>
      </xdr:nvGrpSpPr>
      <xdr:grpSpPr>
        <a:xfrm>
          <a:off x="5614722" y="6034644"/>
          <a:ext cx="1604817" cy="1112013"/>
          <a:chOff x="11972639" y="2736272"/>
          <a:chExt cx="3613725" cy="2424547"/>
        </a:xfrm>
      </xdr:grpSpPr>
      <xdr:pic>
        <xdr:nvPicPr>
          <xdr:cNvPr id="4" name="Imagen 3" descr="Scooter">
            <a:extLst>
              <a:ext uri="{FF2B5EF4-FFF2-40B4-BE49-F238E27FC236}">
                <a16:creationId xmlns:a16="http://schemas.microsoft.com/office/drawing/2014/main" id="{0E3FA93F-6BBF-8B7E-700B-CFE4E475F7B2}"/>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154728" y="3001816"/>
            <a:ext cx="1431636" cy="142180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descr="Escuela de autobuses">
            <a:extLst>
              <a:ext uri="{FF2B5EF4-FFF2-40B4-BE49-F238E27FC236}">
                <a16:creationId xmlns:a16="http://schemas.microsoft.com/office/drawing/2014/main" id="{E2A5490D-2A7E-6AC7-4CE7-2E7CDB7D47EC}"/>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972639" y="2736272"/>
            <a:ext cx="2183484" cy="21705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 name="Imagen 1" descr="Carro">
            <a:extLst>
              <a:ext uri="{FF2B5EF4-FFF2-40B4-BE49-F238E27FC236}">
                <a16:creationId xmlns:a16="http://schemas.microsoft.com/office/drawing/2014/main" id="{A7D34760-6CD7-AA9B-FE34-05075C01BAA2}"/>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642273" y="3221182"/>
            <a:ext cx="1953049" cy="19396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24</xdr:col>
      <xdr:colOff>496454</xdr:colOff>
      <xdr:row>26</xdr:row>
      <xdr:rowOff>46183</xdr:rowOff>
    </xdr:from>
    <xdr:to>
      <xdr:col>26</xdr:col>
      <xdr:colOff>773545</xdr:colOff>
      <xdr:row>31</xdr:row>
      <xdr:rowOff>36478</xdr:rowOff>
    </xdr:to>
    <xdr:grpSp>
      <xdr:nvGrpSpPr>
        <xdr:cNvPr id="12" name="Grupo 11">
          <a:extLst>
            <a:ext uri="{FF2B5EF4-FFF2-40B4-BE49-F238E27FC236}">
              <a16:creationId xmlns:a16="http://schemas.microsoft.com/office/drawing/2014/main" id="{AFCF65EF-8A1F-C485-2D28-0E2F6A420EC8}"/>
            </a:ext>
          </a:extLst>
        </xdr:cNvPr>
        <xdr:cNvGrpSpPr/>
      </xdr:nvGrpSpPr>
      <xdr:grpSpPr>
        <a:xfrm>
          <a:off x="22768625" y="5793840"/>
          <a:ext cx="1779320" cy="1122409"/>
          <a:chOff x="10945091" y="3313545"/>
          <a:chExt cx="8596168" cy="5188529"/>
        </a:xfrm>
      </xdr:grpSpPr>
      <xdr:pic>
        <xdr:nvPicPr>
          <xdr:cNvPr id="11" name="Imagen 10" descr="Edificio">
            <a:extLst>
              <a:ext uri="{FF2B5EF4-FFF2-40B4-BE49-F238E27FC236}">
                <a16:creationId xmlns:a16="http://schemas.microsoft.com/office/drawing/2014/main" id="{03A9DE89-E968-5053-F81F-E9232146EEC0}"/>
              </a:ext>
            </a:extLst>
          </xdr:cNvPr>
          <xdr:cNvPicPr>
            <a:picLocks noChangeAspect="1" noChangeArrowheads="1"/>
          </xdr:cNvPicPr>
        </xdr:nvPicPr>
        <xdr:blipFill>
          <a:blip xmlns:r="http://schemas.openxmlformats.org/officeDocument/2006/relationships" r:embed="rId6"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415819" y="3313545"/>
            <a:ext cx="4871027" cy="48421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descr="Edificio">
            <a:extLst>
              <a:ext uri="{FF2B5EF4-FFF2-40B4-BE49-F238E27FC236}">
                <a16:creationId xmlns:a16="http://schemas.microsoft.com/office/drawing/2014/main" id="{71CE9A35-FB4A-BA04-BE7A-B9B1DA16B506}"/>
              </a:ext>
            </a:extLst>
          </xdr:cNvPr>
          <xdr:cNvPicPr>
            <a:picLocks noChangeAspect="1" noChangeArrowheads="1"/>
          </xdr:cNvPicPr>
        </xdr:nvPicPr>
        <xdr:blipFill>
          <a:blip xmlns:r="http://schemas.openxmlformats.org/officeDocument/2006/relationships" r:embed="rId7"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45091" y="3659911"/>
            <a:ext cx="4879110" cy="48421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descr="Edificio">
            <a:extLst>
              <a:ext uri="{FF2B5EF4-FFF2-40B4-BE49-F238E27FC236}">
                <a16:creationId xmlns:a16="http://schemas.microsoft.com/office/drawing/2014/main" id="{0A9887C9-01C5-A81E-2F46-82F7D05C8C2C}"/>
              </a:ext>
            </a:extLst>
          </xdr:cNvPr>
          <xdr:cNvPicPr>
            <a:picLocks noChangeAspect="1" noChangeArrowheads="1"/>
          </xdr:cNvPicPr>
        </xdr:nvPicPr>
        <xdr:blipFill>
          <a:blip xmlns:r="http://schemas.openxmlformats.org/officeDocument/2006/relationships" r:embed="rId8"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662727" y="3394364"/>
            <a:ext cx="4878532" cy="484216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2</xdr:col>
      <xdr:colOff>1260930</xdr:colOff>
      <xdr:row>2</xdr:row>
      <xdr:rowOff>90714</xdr:rowOff>
    </xdr:to>
    <xdr:grpSp>
      <xdr:nvGrpSpPr>
        <xdr:cNvPr id="7" name="Grupo 6">
          <a:extLst>
            <a:ext uri="{FF2B5EF4-FFF2-40B4-BE49-F238E27FC236}">
              <a16:creationId xmlns:a16="http://schemas.microsoft.com/office/drawing/2014/main" id="{DBB7359B-E5AA-42E3-A22C-3760E51AA508}"/>
            </a:ext>
          </a:extLst>
        </xdr:cNvPr>
        <xdr:cNvGrpSpPr/>
      </xdr:nvGrpSpPr>
      <xdr:grpSpPr>
        <a:xfrm>
          <a:off x="0" y="0"/>
          <a:ext cx="2501901" cy="526143"/>
          <a:chOff x="9071" y="1"/>
          <a:chExt cx="2530930" cy="508000"/>
        </a:xfrm>
      </xdr:grpSpPr>
      <xdr:grpSp>
        <xdr:nvGrpSpPr>
          <xdr:cNvPr id="8" name="Grupo 7">
            <a:extLst>
              <a:ext uri="{FF2B5EF4-FFF2-40B4-BE49-F238E27FC236}">
                <a16:creationId xmlns:a16="http://schemas.microsoft.com/office/drawing/2014/main" id="{3319DC72-1A65-F043-88D8-14DFF69C921E}"/>
              </a:ext>
            </a:extLst>
          </xdr:cNvPr>
          <xdr:cNvGrpSpPr/>
        </xdr:nvGrpSpPr>
        <xdr:grpSpPr>
          <a:xfrm>
            <a:off x="1282986" y="1"/>
            <a:ext cx="1257015" cy="508000"/>
            <a:chOff x="2336800" y="31750"/>
            <a:chExt cx="1536700" cy="641350"/>
          </a:xfrm>
        </xdr:grpSpPr>
        <xdr:pic>
          <xdr:nvPicPr>
            <xdr:cNvPr id="14" name="Imagen 13">
              <a:extLst>
                <a:ext uri="{FF2B5EF4-FFF2-40B4-BE49-F238E27FC236}">
                  <a16:creationId xmlns:a16="http://schemas.microsoft.com/office/drawing/2014/main" id="{A4D3418E-48ED-6041-F671-FDA2D4B35EE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14" descr="Alianza por el Clima colaborará con la Red Española de Ciudades por el Clima">
              <a:extLst>
                <a:ext uri="{FF2B5EF4-FFF2-40B4-BE49-F238E27FC236}">
                  <a16:creationId xmlns:a16="http://schemas.microsoft.com/office/drawing/2014/main" id="{44F960A4-2B45-83FF-5173-2B98FF30C3F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3" name="Imagen 12">
            <a:extLst>
              <a:ext uri="{FF2B5EF4-FFF2-40B4-BE49-F238E27FC236}">
                <a16:creationId xmlns:a16="http://schemas.microsoft.com/office/drawing/2014/main" id="{60FF77D7-911B-BA29-9911-C0EECF3CD08D}"/>
              </a:ext>
            </a:extLst>
          </xdr:cNvPr>
          <xdr:cNvPicPr>
            <a:picLocks noChangeAspect="1"/>
          </xdr:cNvPicPr>
        </xdr:nvPicPr>
        <xdr:blipFill>
          <a:blip xmlns:r="http://schemas.openxmlformats.org/officeDocument/2006/relationships" r:embed="rId11"/>
          <a:stretch>
            <a:fillRect/>
          </a:stretch>
        </xdr:blipFill>
        <xdr:spPr>
          <a:xfrm>
            <a:off x="9071" y="145144"/>
            <a:ext cx="1257300" cy="205183"/>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19</xdr:row>
      <xdr:rowOff>9071</xdr:rowOff>
    </xdr:from>
    <xdr:to>
      <xdr:col>37</xdr:col>
      <xdr:colOff>39687</xdr:colOff>
      <xdr:row>21</xdr:row>
      <xdr:rowOff>154213</xdr:rowOff>
    </xdr:to>
    <xdr:sp macro="" textlink="">
      <xdr:nvSpPr>
        <xdr:cNvPr id="6" name="Flecha: a la derecha 5">
          <a:extLst>
            <a:ext uri="{FF2B5EF4-FFF2-40B4-BE49-F238E27FC236}">
              <a16:creationId xmlns:a16="http://schemas.microsoft.com/office/drawing/2014/main" id="{FE7071FC-5436-4D42-A745-53A85EA7A7FD}"/>
            </a:ext>
          </a:extLst>
        </xdr:cNvPr>
        <xdr:cNvSpPr/>
      </xdr:nvSpPr>
      <xdr:spPr>
        <a:xfrm>
          <a:off x="27511375" y="3017384"/>
          <a:ext cx="889000" cy="351517"/>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70</xdr:col>
      <xdr:colOff>0</xdr:colOff>
      <xdr:row>18</xdr:row>
      <xdr:rowOff>190500</xdr:rowOff>
    </xdr:from>
    <xdr:to>
      <xdr:col>76</xdr:col>
      <xdr:colOff>119062</xdr:colOff>
      <xdr:row>21</xdr:row>
      <xdr:rowOff>126999</xdr:rowOff>
    </xdr:to>
    <xdr:sp macro="" textlink="">
      <xdr:nvSpPr>
        <xdr:cNvPr id="7" name="Flecha: a la derecha 6">
          <a:extLst>
            <a:ext uri="{FF2B5EF4-FFF2-40B4-BE49-F238E27FC236}">
              <a16:creationId xmlns:a16="http://schemas.microsoft.com/office/drawing/2014/main" id="{57748128-DCE3-4502-8C85-6E65CAC62BA9}"/>
            </a:ext>
          </a:extLst>
        </xdr:cNvPr>
        <xdr:cNvSpPr/>
      </xdr:nvSpPr>
      <xdr:spPr>
        <a:xfrm>
          <a:off x="43711813" y="2992438"/>
          <a:ext cx="881062" cy="349249"/>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87</xdr:col>
      <xdr:colOff>1143000</xdr:colOff>
      <xdr:row>19</xdr:row>
      <xdr:rowOff>18143</xdr:rowOff>
    </xdr:from>
    <xdr:to>
      <xdr:col>94</xdr:col>
      <xdr:colOff>36286</xdr:colOff>
      <xdr:row>21</xdr:row>
      <xdr:rowOff>163285</xdr:rowOff>
    </xdr:to>
    <xdr:sp macro="" textlink="">
      <xdr:nvSpPr>
        <xdr:cNvPr id="8" name="Flecha: a la derecha 7">
          <a:extLst>
            <a:ext uri="{FF2B5EF4-FFF2-40B4-BE49-F238E27FC236}">
              <a16:creationId xmlns:a16="http://schemas.microsoft.com/office/drawing/2014/main" id="{5B6027FF-B2E0-4158-97E3-AF957A8A16C5}"/>
            </a:ext>
          </a:extLst>
        </xdr:cNvPr>
        <xdr:cNvSpPr/>
      </xdr:nvSpPr>
      <xdr:spPr>
        <a:xfrm>
          <a:off x="58618438" y="3026456"/>
          <a:ext cx="853848" cy="351517"/>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editAs="oneCell">
    <xdr:from>
      <xdr:col>2</xdr:col>
      <xdr:colOff>976313</xdr:colOff>
      <xdr:row>8</xdr:row>
      <xdr:rowOff>134937</xdr:rowOff>
    </xdr:from>
    <xdr:to>
      <xdr:col>3</xdr:col>
      <xdr:colOff>84622</xdr:colOff>
      <xdr:row>10</xdr:row>
      <xdr:rowOff>28574</xdr:rowOff>
    </xdr:to>
    <xdr:pic>
      <xdr:nvPicPr>
        <xdr:cNvPr id="9" name="Gráfico 8" descr="Libro abierto">
          <a:extLst>
            <a:ext uri="{FF2B5EF4-FFF2-40B4-BE49-F238E27FC236}">
              <a16:creationId xmlns:a16="http://schemas.microsoft.com/office/drawing/2014/main" id="{D299BE67-7A60-44D0-84AD-51A2A70C1D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0013" y="1500187"/>
          <a:ext cx="310047" cy="307975"/>
        </a:xfrm>
        <a:prstGeom prst="rect">
          <a:avLst/>
        </a:prstGeom>
      </xdr:spPr>
    </xdr:pic>
    <xdr:clientData/>
  </xdr:twoCellAnchor>
  <xdr:twoCellAnchor editAs="oneCell">
    <xdr:from>
      <xdr:col>19</xdr:col>
      <xdr:colOff>976313</xdr:colOff>
      <xdr:row>8</xdr:row>
      <xdr:rowOff>134937</xdr:rowOff>
    </xdr:from>
    <xdr:to>
      <xdr:col>20</xdr:col>
      <xdr:colOff>294171</xdr:colOff>
      <xdr:row>10</xdr:row>
      <xdr:rowOff>28574</xdr:rowOff>
    </xdr:to>
    <xdr:pic>
      <xdr:nvPicPr>
        <xdr:cNvPr id="10" name="Gráfico 9" descr="Libro abierto">
          <a:extLst>
            <a:ext uri="{FF2B5EF4-FFF2-40B4-BE49-F238E27FC236}">
              <a16:creationId xmlns:a16="http://schemas.microsoft.com/office/drawing/2014/main" id="{9B7F9AF9-D059-4217-9C57-622411737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0013" y="1500187"/>
          <a:ext cx="310047" cy="307975"/>
        </a:xfrm>
        <a:prstGeom prst="rect">
          <a:avLst/>
        </a:prstGeom>
      </xdr:spPr>
    </xdr:pic>
    <xdr:clientData/>
  </xdr:twoCellAnchor>
  <xdr:twoCellAnchor editAs="oneCell">
    <xdr:from>
      <xdr:col>57</xdr:col>
      <xdr:colOff>976313</xdr:colOff>
      <xdr:row>8</xdr:row>
      <xdr:rowOff>134937</xdr:rowOff>
    </xdr:from>
    <xdr:to>
      <xdr:col>58</xdr:col>
      <xdr:colOff>313223</xdr:colOff>
      <xdr:row>10</xdr:row>
      <xdr:rowOff>28574</xdr:rowOff>
    </xdr:to>
    <xdr:pic>
      <xdr:nvPicPr>
        <xdr:cNvPr id="11" name="Gráfico 10" descr="Libro abierto">
          <a:extLst>
            <a:ext uri="{FF2B5EF4-FFF2-40B4-BE49-F238E27FC236}">
              <a16:creationId xmlns:a16="http://schemas.microsoft.com/office/drawing/2014/main" id="{F37A443E-9A37-4CF8-A144-38419D91E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0013" y="1500187"/>
          <a:ext cx="310047" cy="307975"/>
        </a:xfrm>
        <a:prstGeom prst="rect">
          <a:avLst/>
        </a:prstGeom>
      </xdr:spPr>
    </xdr:pic>
    <xdr:clientData/>
  </xdr:twoCellAnchor>
  <xdr:twoCellAnchor editAs="oneCell">
    <xdr:from>
      <xdr:col>77</xdr:col>
      <xdr:colOff>976313</xdr:colOff>
      <xdr:row>8</xdr:row>
      <xdr:rowOff>134937</xdr:rowOff>
    </xdr:from>
    <xdr:to>
      <xdr:col>78</xdr:col>
      <xdr:colOff>256073</xdr:colOff>
      <xdr:row>10</xdr:row>
      <xdr:rowOff>28574</xdr:rowOff>
    </xdr:to>
    <xdr:pic>
      <xdr:nvPicPr>
        <xdr:cNvPr id="12" name="Gráfico 11" descr="Libro abierto">
          <a:extLst>
            <a:ext uri="{FF2B5EF4-FFF2-40B4-BE49-F238E27FC236}">
              <a16:creationId xmlns:a16="http://schemas.microsoft.com/office/drawing/2014/main" id="{170BF4AA-AB2E-42A1-8454-8292B39D4C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0013" y="1500187"/>
          <a:ext cx="310047" cy="307975"/>
        </a:xfrm>
        <a:prstGeom prst="rect">
          <a:avLst/>
        </a:prstGeom>
      </xdr:spPr>
    </xdr:pic>
    <xdr:clientData/>
  </xdr:twoCellAnchor>
  <xdr:twoCellAnchor editAs="oneCell">
    <xdr:from>
      <xdr:col>95</xdr:col>
      <xdr:colOff>976313</xdr:colOff>
      <xdr:row>8</xdr:row>
      <xdr:rowOff>134937</xdr:rowOff>
    </xdr:from>
    <xdr:to>
      <xdr:col>96</xdr:col>
      <xdr:colOff>103670</xdr:colOff>
      <xdr:row>10</xdr:row>
      <xdr:rowOff>28574</xdr:rowOff>
    </xdr:to>
    <xdr:pic>
      <xdr:nvPicPr>
        <xdr:cNvPr id="13" name="Gráfico 12" descr="Libro abierto">
          <a:extLst>
            <a:ext uri="{FF2B5EF4-FFF2-40B4-BE49-F238E27FC236}">
              <a16:creationId xmlns:a16="http://schemas.microsoft.com/office/drawing/2014/main" id="{1868361C-8CF9-4391-9DE8-8D050678A5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0013" y="1500187"/>
          <a:ext cx="310047" cy="307975"/>
        </a:xfrm>
        <a:prstGeom prst="rect">
          <a:avLst/>
        </a:prstGeom>
      </xdr:spPr>
    </xdr:pic>
    <xdr:clientData/>
  </xdr:twoCellAnchor>
  <xdr:twoCellAnchor>
    <xdr:from>
      <xdr:col>50</xdr:col>
      <xdr:colOff>0</xdr:colOff>
      <xdr:row>19</xdr:row>
      <xdr:rowOff>9071</xdr:rowOff>
    </xdr:from>
    <xdr:to>
      <xdr:col>56</xdr:col>
      <xdr:colOff>39687</xdr:colOff>
      <xdr:row>21</xdr:row>
      <xdr:rowOff>154213</xdr:rowOff>
    </xdr:to>
    <xdr:sp macro="" textlink="">
      <xdr:nvSpPr>
        <xdr:cNvPr id="14" name="Flecha: a la derecha 13">
          <a:extLst>
            <a:ext uri="{FF2B5EF4-FFF2-40B4-BE49-F238E27FC236}">
              <a16:creationId xmlns:a16="http://schemas.microsoft.com/office/drawing/2014/main" id="{B9E972C3-B412-4D74-8A94-19BF1B962893}"/>
            </a:ext>
          </a:extLst>
        </xdr:cNvPr>
        <xdr:cNvSpPr/>
      </xdr:nvSpPr>
      <xdr:spPr>
        <a:xfrm>
          <a:off x="45765357" y="4136571"/>
          <a:ext cx="892401" cy="353785"/>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oneCellAnchor>
    <xdr:from>
      <xdr:col>38</xdr:col>
      <xdr:colOff>976313</xdr:colOff>
      <xdr:row>8</xdr:row>
      <xdr:rowOff>134937</xdr:rowOff>
    </xdr:from>
    <xdr:ext cx="310953" cy="306161"/>
    <xdr:pic>
      <xdr:nvPicPr>
        <xdr:cNvPr id="15" name="Gráfico 14" descr="Libro abierto">
          <a:extLst>
            <a:ext uri="{FF2B5EF4-FFF2-40B4-BE49-F238E27FC236}">
              <a16:creationId xmlns:a16="http://schemas.microsoft.com/office/drawing/2014/main" id="{4C1CCBD8-0217-41F0-89D1-BD0E2E3DD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744456" y="1967366"/>
          <a:ext cx="310953" cy="306161"/>
        </a:xfrm>
        <a:prstGeom prst="rect">
          <a:avLst/>
        </a:prstGeom>
      </xdr:spPr>
    </xdr:pic>
    <xdr:clientData/>
  </xdr:oneCellAnchor>
  <xdr:twoCellAnchor>
    <xdr:from>
      <xdr:col>4</xdr:col>
      <xdr:colOff>1330036</xdr:colOff>
      <xdr:row>0</xdr:row>
      <xdr:rowOff>0</xdr:rowOff>
    </xdr:from>
    <xdr:to>
      <xdr:col>5</xdr:col>
      <xdr:colOff>1364671</xdr:colOff>
      <xdr:row>4</xdr:row>
      <xdr:rowOff>200086</xdr:rowOff>
    </xdr:to>
    <xdr:grpSp>
      <xdr:nvGrpSpPr>
        <xdr:cNvPr id="20" name="Grupo 19">
          <a:extLst>
            <a:ext uri="{FF2B5EF4-FFF2-40B4-BE49-F238E27FC236}">
              <a16:creationId xmlns:a16="http://schemas.microsoft.com/office/drawing/2014/main" id="{8A2923BF-C5C8-4D88-AE75-660140D687F6}"/>
            </a:ext>
          </a:extLst>
        </xdr:cNvPr>
        <xdr:cNvGrpSpPr/>
      </xdr:nvGrpSpPr>
      <xdr:grpSpPr>
        <a:xfrm>
          <a:off x="4351142" y="0"/>
          <a:ext cx="1576564" cy="1150345"/>
          <a:chOff x="11972639" y="2736272"/>
          <a:chExt cx="3613725" cy="2424547"/>
        </a:xfrm>
      </xdr:grpSpPr>
      <xdr:pic>
        <xdr:nvPicPr>
          <xdr:cNvPr id="21" name="Imagen 20" descr="Scooter">
            <a:extLst>
              <a:ext uri="{FF2B5EF4-FFF2-40B4-BE49-F238E27FC236}">
                <a16:creationId xmlns:a16="http://schemas.microsoft.com/office/drawing/2014/main" id="{CF859245-08AB-7B76-E9EF-8FC3BBCFB1B8}"/>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154728" y="3001816"/>
            <a:ext cx="1431636" cy="142180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Imagen 21" descr="Escuela de autobuses">
            <a:extLst>
              <a:ext uri="{FF2B5EF4-FFF2-40B4-BE49-F238E27FC236}">
                <a16:creationId xmlns:a16="http://schemas.microsoft.com/office/drawing/2014/main" id="{6AB31DF4-6E79-1286-33E6-871CFB757EDB}"/>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1972639" y="2736272"/>
            <a:ext cx="2183484" cy="217054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n 22" descr="Carro">
            <a:extLst>
              <a:ext uri="{FF2B5EF4-FFF2-40B4-BE49-F238E27FC236}">
                <a16:creationId xmlns:a16="http://schemas.microsoft.com/office/drawing/2014/main" id="{DA731B4C-AD50-96E4-2DE7-67CD7222A231}"/>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642273" y="3221182"/>
            <a:ext cx="1953049" cy="19396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3</xdr:col>
      <xdr:colOff>533566</xdr:colOff>
      <xdr:row>2</xdr:row>
      <xdr:rowOff>92364</xdr:rowOff>
    </xdr:to>
    <xdr:grpSp>
      <xdr:nvGrpSpPr>
        <xdr:cNvPr id="25" name="Grupo 24">
          <a:extLst>
            <a:ext uri="{FF2B5EF4-FFF2-40B4-BE49-F238E27FC236}">
              <a16:creationId xmlns:a16="http://schemas.microsoft.com/office/drawing/2014/main" id="{9A87012A-DBB0-4D0B-A623-D9B71147BD4A}"/>
            </a:ext>
          </a:extLst>
        </xdr:cNvPr>
        <xdr:cNvGrpSpPr/>
      </xdr:nvGrpSpPr>
      <xdr:grpSpPr>
        <a:xfrm>
          <a:off x="0" y="0"/>
          <a:ext cx="2487872" cy="522670"/>
          <a:chOff x="9071" y="1"/>
          <a:chExt cx="2530930" cy="508000"/>
        </a:xfrm>
      </xdr:grpSpPr>
      <xdr:grpSp>
        <xdr:nvGrpSpPr>
          <xdr:cNvPr id="26" name="Grupo 25">
            <a:extLst>
              <a:ext uri="{FF2B5EF4-FFF2-40B4-BE49-F238E27FC236}">
                <a16:creationId xmlns:a16="http://schemas.microsoft.com/office/drawing/2014/main" id="{30869BE2-31BF-A725-4294-13967F26ADAD}"/>
              </a:ext>
            </a:extLst>
          </xdr:cNvPr>
          <xdr:cNvGrpSpPr/>
        </xdr:nvGrpSpPr>
        <xdr:grpSpPr>
          <a:xfrm>
            <a:off x="1282986" y="1"/>
            <a:ext cx="1257015" cy="508000"/>
            <a:chOff x="2336800" y="31750"/>
            <a:chExt cx="1536700" cy="641350"/>
          </a:xfrm>
        </xdr:grpSpPr>
        <xdr:pic>
          <xdr:nvPicPr>
            <xdr:cNvPr id="28" name="Imagen 27">
              <a:extLst>
                <a:ext uri="{FF2B5EF4-FFF2-40B4-BE49-F238E27FC236}">
                  <a16:creationId xmlns:a16="http://schemas.microsoft.com/office/drawing/2014/main" id="{1263C740-A940-6AC5-640D-0BC036C05A9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9" name="Imagen 28" descr="Alianza por el Clima colaborará con la Red Española de Ciudades por el Clima">
              <a:extLst>
                <a:ext uri="{FF2B5EF4-FFF2-40B4-BE49-F238E27FC236}">
                  <a16:creationId xmlns:a16="http://schemas.microsoft.com/office/drawing/2014/main" id="{F2E8FE66-BAF8-7A7E-5C3D-F7406FFF00F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7" name="Imagen 26">
            <a:extLst>
              <a:ext uri="{FF2B5EF4-FFF2-40B4-BE49-F238E27FC236}">
                <a16:creationId xmlns:a16="http://schemas.microsoft.com/office/drawing/2014/main" id="{87F33853-9A84-6198-0ED5-301B31D85701}"/>
              </a:ext>
            </a:extLst>
          </xdr:cNvPr>
          <xdr:cNvPicPr>
            <a:picLocks noChangeAspect="1"/>
          </xdr:cNvPicPr>
        </xdr:nvPicPr>
        <xdr:blipFill>
          <a:blip xmlns:r="http://schemas.openxmlformats.org/officeDocument/2006/relationships" r:embed="rId8"/>
          <a:stretch>
            <a:fillRect/>
          </a:stretch>
        </xdr:blipFill>
        <xdr:spPr>
          <a:xfrm>
            <a:off x="9071" y="145144"/>
            <a:ext cx="1257300" cy="205183"/>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399144</xdr:colOff>
      <xdr:row>17</xdr:row>
      <xdr:rowOff>108858</xdr:rowOff>
    </xdr:from>
    <xdr:to>
      <xdr:col>19</xdr:col>
      <xdr:colOff>625929</xdr:colOff>
      <xdr:row>21</xdr:row>
      <xdr:rowOff>45357</xdr:rowOff>
    </xdr:to>
    <xdr:sp macro="" textlink="">
      <xdr:nvSpPr>
        <xdr:cNvPr id="2" name="Flecha: a la derecha 1">
          <a:extLst>
            <a:ext uri="{FF2B5EF4-FFF2-40B4-BE49-F238E27FC236}">
              <a16:creationId xmlns:a16="http://schemas.microsoft.com/office/drawing/2014/main" id="{2C535749-E4A7-1B3D-02E3-72C333ADE8AC}"/>
            </a:ext>
          </a:extLst>
        </xdr:cNvPr>
        <xdr:cNvSpPr/>
      </xdr:nvSpPr>
      <xdr:spPr>
        <a:xfrm>
          <a:off x="17653001" y="3138715"/>
          <a:ext cx="1251857" cy="353785"/>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32</xdr:col>
      <xdr:colOff>281214</xdr:colOff>
      <xdr:row>17</xdr:row>
      <xdr:rowOff>172357</xdr:rowOff>
    </xdr:from>
    <xdr:to>
      <xdr:col>39</xdr:col>
      <xdr:colOff>9071</xdr:colOff>
      <xdr:row>21</xdr:row>
      <xdr:rowOff>108856</xdr:rowOff>
    </xdr:to>
    <xdr:sp macro="" textlink="">
      <xdr:nvSpPr>
        <xdr:cNvPr id="3" name="Flecha: a la derecha 2">
          <a:extLst>
            <a:ext uri="{FF2B5EF4-FFF2-40B4-BE49-F238E27FC236}">
              <a16:creationId xmlns:a16="http://schemas.microsoft.com/office/drawing/2014/main" id="{15771455-B6CA-474B-B8C8-6404A9279562}"/>
            </a:ext>
          </a:extLst>
        </xdr:cNvPr>
        <xdr:cNvSpPr/>
      </xdr:nvSpPr>
      <xdr:spPr>
        <a:xfrm>
          <a:off x="31169428" y="3202214"/>
          <a:ext cx="1251857" cy="353785"/>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xdr:from>
      <xdr:col>51</xdr:col>
      <xdr:colOff>362858</xdr:colOff>
      <xdr:row>17</xdr:row>
      <xdr:rowOff>181429</xdr:rowOff>
    </xdr:from>
    <xdr:to>
      <xdr:col>58</xdr:col>
      <xdr:colOff>90715</xdr:colOff>
      <xdr:row>21</xdr:row>
      <xdr:rowOff>117928</xdr:rowOff>
    </xdr:to>
    <xdr:sp macro="" textlink="">
      <xdr:nvSpPr>
        <xdr:cNvPr id="4" name="Flecha: a la derecha 3">
          <a:extLst>
            <a:ext uri="{FF2B5EF4-FFF2-40B4-BE49-F238E27FC236}">
              <a16:creationId xmlns:a16="http://schemas.microsoft.com/office/drawing/2014/main" id="{CCA25724-8594-4784-B124-223CD5674294}"/>
            </a:ext>
          </a:extLst>
        </xdr:cNvPr>
        <xdr:cNvSpPr/>
      </xdr:nvSpPr>
      <xdr:spPr>
        <a:xfrm>
          <a:off x="42681072" y="3211286"/>
          <a:ext cx="1251857" cy="353785"/>
        </a:xfrm>
        <a:prstGeom prst="rightArrow">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100" b="1"/>
            <a:t>Continuar</a:t>
          </a:r>
        </a:p>
      </xdr:txBody>
    </xdr:sp>
    <xdr:clientData/>
  </xdr:twoCellAnchor>
  <xdr:twoCellAnchor editAs="oneCell">
    <xdr:from>
      <xdr:col>1</xdr:col>
      <xdr:colOff>976313</xdr:colOff>
      <xdr:row>8</xdr:row>
      <xdr:rowOff>134937</xdr:rowOff>
    </xdr:from>
    <xdr:to>
      <xdr:col>2</xdr:col>
      <xdr:colOff>211622</xdr:colOff>
      <xdr:row>10</xdr:row>
      <xdr:rowOff>28575</xdr:rowOff>
    </xdr:to>
    <xdr:pic>
      <xdr:nvPicPr>
        <xdr:cNvPr id="5" name="Gráfico 4" descr="Libro abierto">
          <a:extLst>
            <a:ext uri="{FF2B5EF4-FFF2-40B4-BE49-F238E27FC236}">
              <a16:creationId xmlns:a16="http://schemas.microsoft.com/office/drawing/2014/main" id="{1E9149F6-ED07-45BC-B6AA-EAB67FC1C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3188" y="1492250"/>
          <a:ext cx="310047" cy="301625"/>
        </a:xfrm>
        <a:prstGeom prst="rect">
          <a:avLst/>
        </a:prstGeom>
      </xdr:spPr>
    </xdr:pic>
    <xdr:clientData/>
  </xdr:twoCellAnchor>
  <xdr:oneCellAnchor>
    <xdr:from>
      <xdr:col>21</xdr:col>
      <xdr:colOff>976313</xdr:colOff>
      <xdr:row>8</xdr:row>
      <xdr:rowOff>134937</xdr:rowOff>
    </xdr:from>
    <xdr:ext cx="315820" cy="304513"/>
    <xdr:pic>
      <xdr:nvPicPr>
        <xdr:cNvPr id="6" name="Gráfico 5" descr="Libro abierto">
          <a:extLst>
            <a:ext uri="{FF2B5EF4-FFF2-40B4-BE49-F238E27FC236}">
              <a16:creationId xmlns:a16="http://schemas.microsoft.com/office/drawing/2014/main" id="{401F434F-E687-4B22-BBB0-979903969D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8858" y="1970664"/>
          <a:ext cx="315820" cy="304513"/>
        </a:xfrm>
        <a:prstGeom prst="rect">
          <a:avLst/>
        </a:prstGeom>
      </xdr:spPr>
    </xdr:pic>
    <xdr:clientData/>
  </xdr:oneCellAnchor>
  <xdr:oneCellAnchor>
    <xdr:from>
      <xdr:col>40</xdr:col>
      <xdr:colOff>976313</xdr:colOff>
      <xdr:row>8</xdr:row>
      <xdr:rowOff>134937</xdr:rowOff>
    </xdr:from>
    <xdr:ext cx="315820" cy="304513"/>
    <xdr:pic>
      <xdr:nvPicPr>
        <xdr:cNvPr id="7" name="Gráfico 6" descr="Libro abierto">
          <a:extLst>
            <a:ext uri="{FF2B5EF4-FFF2-40B4-BE49-F238E27FC236}">
              <a16:creationId xmlns:a16="http://schemas.microsoft.com/office/drawing/2014/main" id="{FD4A16F1-C152-4EEE-8700-94D457866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584949" y="1970664"/>
          <a:ext cx="315820" cy="304513"/>
        </a:xfrm>
        <a:prstGeom prst="rect">
          <a:avLst/>
        </a:prstGeom>
      </xdr:spPr>
    </xdr:pic>
    <xdr:clientData/>
  </xdr:oneCellAnchor>
  <xdr:oneCellAnchor>
    <xdr:from>
      <xdr:col>59</xdr:col>
      <xdr:colOff>976313</xdr:colOff>
      <xdr:row>8</xdr:row>
      <xdr:rowOff>134937</xdr:rowOff>
    </xdr:from>
    <xdr:ext cx="315820" cy="304513"/>
    <xdr:pic>
      <xdr:nvPicPr>
        <xdr:cNvPr id="8" name="Gráfico 7" descr="Libro abierto">
          <a:extLst>
            <a:ext uri="{FF2B5EF4-FFF2-40B4-BE49-F238E27FC236}">
              <a16:creationId xmlns:a16="http://schemas.microsoft.com/office/drawing/2014/main" id="{D5160B7B-8D25-408A-B1CA-04BB12A22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8591404" y="1970664"/>
          <a:ext cx="315820" cy="304513"/>
        </a:xfrm>
        <a:prstGeom prst="rect">
          <a:avLst/>
        </a:prstGeom>
      </xdr:spPr>
    </xdr:pic>
    <xdr:clientData/>
  </xdr:oneCellAnchor>
  <xdr:twoCellAnchor>
    <xdr:from>
      <xdr:col>4</xdr:col>
      <xdr:colOff>1073727</xdr:colOff>
      <xdr:row>0</xdr:row>
      <xdr:rowOff>150091</xdr:rowOff>
    </xdr:from>
    <xdr:to>
      <xdr:col>4</xdr:col>
      <xdr:colOff>2243940</xdr:colOff>
      <xdr:row>3</xdr:row>
      <xdr:rowOff>233496</xdr:rowOff>
    </xdr:to>
    <xdr:grpSp>
      <xdr:nvGrpSpPr>
        <xdr:cNvPr id="9" name="Grupo 8">
          <a:extLst>
            <a:ext uri="{FF2B5EF4-FFF2-40B4-BE49-F238E27FC236}">
              <a16:creationId xmlns:a16="http://schemas.microsoft.com/office/drawing/2014/main" id="{6F3698C3-9C46-454D-9138-23F15D5F703B}"/>
            </a:ext>
          </a:extLst>
        </xdr:cNvPr>
        <xdr:cNvGrpSpPr/>
      </xdr:nvGrpSpPr>
      <xdr:grpSpPr>
        <a:xfrm>
          <a:off x="4595860" y="150091"/>
          <a:ext cx="1170213" cy="718405"/>
          <a:chOff x="10945091" y="3313545"/>
          <a:chExt cx="8596168" cy="5188529"/>
        </a:xfrm>
      </xdr:grpSpPr>
      <xdr:pic>
        <xdr:nvPicPr>
          <xdr:cNvPr id="14" name="Imagen 13" descr="Edificio">
            <a:extLst>
              <a:ext uri="{FF2B5EF4-FFF2-40B4-BE49-F238E27FC236}">
                <a16:creationId xmlns:a16="http://schemas.microsoft.com/office/drawing/2014/main" id="{C319C967-B950-9EA4-DAD5-42714B2D0F1C}"/>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415819" y="3313545"/>
            <a:ext cx="4871027" cy="48421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14" descr="Edificio">
            <a:extLst>
              <a:ext uri="{FF2B5EF4-FFF2-40B4-BE49-F238E27FC236}">
                <a16:creationId xmlns:a16="http://schemas.microsoft.com/office/drawing/2014/main" id="{39068954-30D5-77F1-0977-E60803381C4A}"/>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45091" y="3659911"/>
            <a:ext cx="4879110" cy="48421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Imagen 15" descr="Edificio">
            <a:extLst>
              <a:ext uri="{FF2B5EF4-FFF2-40B4-BE49-F238E27FC236}">
                <a16:creationId xmlns:a16="http://schemas.microsoft.com/office/drawing/2014/main" id="{E1D9440E-4BA3-138D-F613-F7607D28ED27}"/>
              </a:ext>
            </a:extLst>
          </xdr:cNvPr>
          <xdr:cNvPicPr>
            <a:picLocks noChangeAspect="1" noChangeArrowheads="1"/>
          </xdr:cNvPicPr>
        </xdr:nvPicPr>
        <xdr:blipFill>
          <a:blip xmlns:r="http://schemas.openxmlformats.org/officeDocument/2006/relationships" r:embed="rId6"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662727" y="3394364"/>
            <a:ext cx="4878532" cy="484216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3</xdr:col>
      <xdr:colOff>129475</xdr:colOff>
      <xdr:row>2</xdr:row>
      <xdr:rowOff>92364</xdr:rowOff>
    </xdr:to>
    <xdr:grpSp>
      <xdr:nvGrpSpPr>
        <xdr:cNvPr id="22" name="Grupo 21">
          <a:extLst>
            <a:ext uri="{FF2B5EF4-FFF2-40B4-BE49-F238E27FC236}">
              <a16:creationId xmlns:a16="http://schemas.microsoft.com/office/drawing/2014/main" id="{1AA8604C-7B6B-4740-96BB-CE46B31F0329}"/>
            </a:ext>
          </a:extLst>
        </xdr:cNvPr>
        <xdr:cNvGrpSpPr/>
      </xdr:nvGrpSpPr>
      <xdr:grpSpPr>
        <a:xfrm>
          <a:off x="0" y="0"/>
          <a:ext cx="2466275" cy="515697"/>
          <a:chOff x="9071" y="1"/>
          <a:chExt cx="2530930" cy="508000"/>
        </a:xfrm>
      </xdr:grpSpPr>
      <xdr:grpSp>
        <xdr:nvGrpSpPr>
          <xdr:cNvPr id="23" name="Grupo 22">
            <a:extLst>
              <a:ext uri="{FF2B5EF4-FFF2-40B4-BE49-F238E27FC236}">
                <a16:creationId xmlns:a16="http://schemas.microsoft.com/office/drawing/2014/main" id="{11EC52B4-E8E0-935E-62C7-D5E89E81BC37}"/>
              </a:ext>
            </a:extLst>
          </xdr:cNvPr>
          <xdr:cNvGrpSpPr/>
        </xdr:nvGrpSpPr>
        <xdr:grpSpPr>
          <a:xfrm>
            <a:off x="1282986" y="1"/>
            <a:ext cx="1257015" cy="508000"/>
            <a:chOff x="2336800" y="31750"/>
            <a:chExt cx="1536700" cy="641350"/>
          </a:xfrm>
        </xdr:grpSpPr>
        <xdr:pic>
          <xdr:nvPicPr>
            <xdr:cNvPr id="25" name="Imagen 24">
              <a:extLst>
                <a:ext uri="{FF2B5EF4-FFF2-40B4-BE49-F238E27FC236}">
                  <a16:creationId xmlns:a16="http://schemas.microsoft.com/office/drawing/2014/main" id="{C9F15010-2BEF-3301-B959-F423198E239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Imagen 25" descr="Alianza por el Clima colaborará con la Red Española de Ciudades por el Clima">
              <a:extLst>
                <a:ext uri="{FF2B5EF4-FFF2-40B4-BE49-F238E27FC236}">
                  <a16:creationId xmlns:a16="http://schemas.microsoft.com/office/drawing/2014/main" id="{45982C6D-F7E4-7C72-EDEC-283DAFBD277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4" name="Imagen 23">
            <a:extLst>
              <a:ext uri="{FF2B5EF4-FFF2-40B4-BE49-F238E27FC236}">
                <a16:creationId xmlns:a16="http://schemas.microsoft.com/office/drawing/2014/main" id="{CA5DE19B-5A7F-43C7-7030-B5A09B52F468}"/>
              </a:ext>
            </a:extLst>
          </xdr:cNvPr>
          <xdr:cNvPicPr>
            <a:picLocks noChangeAspect="1"/>
          </xdr:cNvPicPr>
        </xdr:nvPicPr>
        <xdr:blipFill>
          <a:blip xmlns:r="http://schemas.openxmlformats.org/officeDocument/2006/relationships" r:embed="rId9"/>
          <a:stretch>
            <a:fillRect/>
          </a:stretch>
        </xdr:blipFill>
        <xdr:spPr>
          <a:xfrm>
            <a:off x="9071" y="145144"/>
            <a:ext cx="1257300" cy="205183"/>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976313</xdr:colOff>
      <xdr:row>8</xdr:row>
      <xdr:rowOff>134937</xdr:rowOff>
    </xdr:from>
    <xdr:to>
      <xdr:col>2</xdr:col>
      <xdr:colOff>198923</xdr:colOff>
      <xdr:row>10</xdr:row>
      <xdr:rowOff>28574</xdr:rowOff>
    </xdr:to>
    <xdr:pic>
      <xdr:nvPicPr>
        <xdr:cNvPr id="3" name="Gráfico 2" descr="Libro abierto">
          <a:extLst>
            <a:ext uri="{FF2B5EF4-FFF2-40B4-BE49-F238E27FC236}">
              <a16:creationId xmlns:a16="http://schemas.microsoft.com/office/drawing/2014/main" id="{BB30AE9B-D212-42A3-BB8A-2901FBA7B1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0013" y="1500187"/>
          <a:ext cx="310047" cy="307975"/>
        </a:xfrm>
        <a:prstGeom prst="rect">
          <a:avLst/>
        </a:prstGeom>
      </xdr:spPr>
    </xdr:pic>
    <xdr:clientData/>
  </xdr:twoCellAnchor>
  <xdr:twoCellAnchor>
    <xdr:from>
      <xdr:col>4</xdr:col>
      <xdr:colOff>1279073</xdr:colOff>
      <xdr:row>0</xdr:row>
      <xdr:rowOff>145144</xdr:rowOff>
    </xdr:from>
    <xdr:to>
      <xdr:col>5</xdr:col>
      <xdr:colOff>544286</xdr:colOff>
      <xdr:row>3</xdr:row>
      <xdr:rowOff>226075</xdr:rowOff>
    </xdr:to>
    <xdr:grpSp>
      <xdr:nvGrpSpPr>
        <xdr:cNvPr id="2" name="Grupo 1">
          <a:extLst>
            <a:ext uri="{FF2B5EF4-FFF2-40B4-BE49-F238E27FC236}">
              <a16:creationId xmlns:a16="http://schemas.microsoft.com/office/drawing/2014/main" id="{1CA89DCF-9371-4630-9873-26538413AC4D}"/>
            </a:ext>
          </a:extLst>
        </xdr:cNvPr>
        <xdr:cNvGrpSpPr/>
      </xdr:nvGrpSpPr>
      <xdr:grpSpPr>
        <a:xfrm>
          <a:off x="5150033" y="145144"/>
          <a:ext cx="1132113" cy="721011"/>
          <a:chOff x="10945091" y="3313545"/>
          <a:chExt cx="8596168" cy="5188529"/>
        </a:xfrm>
      </xdr:grpSpPr>
      <xdr:pic>
        <xdr:nvPicPr>
          <xdr:cNvPr id="4" name="Imagen 3" descr="Edificio">
            <a:extLst>
              <a:ext uri="{FF2B5EF4-FFF2-40B4-BE49-F238E27FC236}">
                <a16:creationId xmlns:a16="http://schemas.microsoft.com/office/drawing/2014/main" id="{6F68A9E7-D910-5015-FC3F-D51391DA47F5}"/>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415819" y="3313545"/>
            <a:ext cx="4871027" cy="48421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descr="Edificio">
            <a:extLst>
              <a:ext uri="{FF2B5EF4-FFF2-40B4-BE49-F238E27FC236}">
                <a16:creationId xmlns:a16="http://schemas.microsoft.com/office/drawing/2014/main" id="{0CBF9F39-0805-BCFE-B20C-49125AC5E383}"/>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45091" y="3659911"/>
            <a:ext cx="4879110" cy="48421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n 9" descr="Edificio">
            <a:extLst>
              <a:ext uri="{FF2B5EF4-FFF2-40B4-BE49-F238E27FC236}">
                <a16:creationId xmlns:a16="http://schemas.microsoft.com/office/drawing/2014/main" id="{7DDF5AE1-E587-3B94-7F4E-FE7CE8B58545}"/>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662727" y="3394364"/>
            <a:ext cx="4878532" cy="484216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0</xdr:colOff>
      <xdr:row>0</xdr:row>
      <xdr:rowOff>0</xdr:rowOff>
    </xdr:from>
    <xdr:to>
      <xdr:col>2</xdr:col>
      <xdr:colOff>834573</xdr:colOff>
      <xdr:row>2</xdr:row>
      <xdr:rowOff>90714</xdr:rowOff>
    </xdr:to>
    <xdr:grpSp>
      <xdr:nvGrpSpPr>
        <xdr:cNvPr id="11" name="Grupo 10">
          <a:extLst>
            <a:ext uri="{FF2B5EF4-FFF2-40B4-BE49-F238E27FC236}">
              <a16:creationId xmlns:a16="http://schemas.microsoft.com/office/drawing/2014/main" id="{DD9C17EA-317B-4AD0-88D7-7AE939FD3F78}"/>
            </a:ext>
          </a:extLst>
        </xdr:cNvPr>
        <xdr:cNvGrpSpPr/>
      </xdr:nvGrpSpPr>
      <xdr:grpSpPr>
        <a:xfrm>
          <a:off x="0" y="0"/>
          <a:ext cx="2503353" cy="517434"/>
          <a:chOff x="9071" y="1"/>
          <a:chExt cx="2530930" cy="508000"/>
        </a:xfrm>
      </xdr:grpSpPr>
      <xdr:grpSp>
        <xdr:nvGrpSpPr>
          <xdr:cNvPr id="12" name="Grupo 11">
            <a:extLst>
              <a:ext uri="{FF2B5EF4-FFF2-40B4-BE49-F238E27FC236}">
                <a16:creationId xmlns:a16="http://schemas.microsoft.com/office/drawing/2014/main" id="{F2A26276-AF72-EE59-0F95-61B841307F54}"/>
              </a:ext>
            </a:extLst>
          </xdr:cNvPr>
          <xdr:cNvGrpSpPr/>
        </xdr:nvGrpSpPr>
        <xdr:grpSpPr>
          <a:xfrm>
            <a:off x="1282986" y="1"/>
            <a:ext cx="1257015" cy="508000"/>
            <a:chOff x="2336800" y="31750"/>
            <a:chExt cx="1536700" cy="641350"/>
          </a:xfrm>
        </xdr:grpSpPr>
        <xdr:pic>
          <xdr:nvPicPr>
            <xdr:cNvPr id="14" name="Imagen 13">
              <a:extLst>
                <a:ext uri="{FF2B5EF4-FFF2-40B4-BE49-F238E27FC236}">
                  <a16:creationId xmlns:a16="http://schemas.microsoft.com/office/drawing/2014/main" id="{31EC2E25-AA42-ECE8-2EF9-5040C16D10D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14" descr="Alianza por el Clima colaborará con la Red Española de Ciudades por el Clima">
              <a:extLst>
                <a:ext uri="{FF2B5EF4-FFF2-40B4-BE49-F238E27FC236}">
                  <a16:creationId xmlns:a16="http://schemas.microsoft.com/office/drawing/2014/main" id="{F2C12DB7-DB97-7FBC-3B4B-98CD764D89D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3" name="Imagen 12">
            <a:extLst>
              <a:ext uri="{FF2B5EF4-FFF2-40B4-BE49-F238E27FC236}">
                <a16:creationId xmlns:a16="http://schemas.microsoft.com/office/drawing/2014/main" id="{5103D72E-79DA-043D-67C3-ED605B894D74}"/>
              </a:ext>
            </a:extLst>
          </xdr:cNvPr>
          <xdr:cNvPicPr>
            <a:picLocks noChangeAspect="1"/>
          </xdr:cNvPicPr>
        </xdr:nvPicPr>
        <xdr:blipFill>
          <a:blip xmlns:r="http://schemas.openxmlformats.org/officeDocument/2006/relationships" r:embed="rId8"/>
          <a:stretch>
            <a:fillRect/>
          </a:stretch>
        </xdr:blipFill>
        <xdr:spPr>
          <a:xfrm>
            <a:off x="9071" y="145144"/>
            <a:ext cx="1257300" cy="205183"/>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976313</xdr:colOff>
      <xdr:row>8</xdr:row>
      <xdr:rowOff>134937</xdr:rowOff>
    </xdr:from>
    <xdr:ext cx="315820" cy="304513"/>
    <xdr:pic>
      <xdr:nvPicPr>
        <xdr:cNvPr id="18" name="Gráfico 17" descr="Libro abierto">
          <a:extLst>
            <a:ext uri="{FF2B5EF4-FFF2-40B4-BE49-F238E27FC236}">
              <a16:creationId xmlns:a16="http://schemas.microsoft.com/office/drawing/2014/main" id="{A8492BC2-43CB-40C7-A55E-FC8BDEFCD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1113" y="1940877"/>
          <a:ext cx="315820" cy="304513"/>
        </a:xfrm>
        <a:prstGeom prst="rect">
          <a:avLst/>
        </a:prstGeom>
      </xdr:spPr>
    </xdr:pic>
    <xdr:clientData/>
  </xdr:oneCellAnchor>
  <xdr:twoCellAnchor>
    <xdr:from>
      <xdr:col>1</xdr:col>
      <xdr:colOff>0</xdr:colOff>
      <xdr:row>0</xdr:row>
      <xdr:rowOff>172951</xdr:rowOff>
    </xdr:from>
    <xdr:to>
      <xdr:col>1</xdr:col>
      <xdr:colOff>0</xdr:colOff>
      <xdr:row>3</xdr:row>
      <xdr:rowOff>180156</xdr:rowOff>
    </xdr:to>
    <xdr:grpSp>
      <xdr:nvGrpSpPr>
        <xdr:cNvPr id="19" name="Grupo 18">
          <a:extLst>
            <a:ext uri="{FF2B5EF4-FFF2-40B4-BE49-F238E27FC236}">
              <a16:creationId xmlns:a16="http://schemas.microsoft.com/office/drawing/2014/main" id="{1701A261-40AF-4120-B5A5-EE7C6EB4DA81}"/>
            </a:ext>
          </a:extLst>
        </xdr:cNvPr>
        <xdr:cNvGrpSpPr/>
      </xdr:nvGrpSpPr>
      <xdr:grpSpPr>
        <a:xfrm>
          <a:off x="304800" y="172951"/>
          <a:ext cx="0" cy="652664"/>
          <a:chOff x="10945091" y="3313545"/>
          <a:chExt cx="8596168" cy="5188529"/>
        </a:xfrm>
      </xdr:grpSpPr>
      <xdr:pic>
        <xdr:nvPicPr>
          <xdr:cNvPr id="20" name="Imagen 19" descr="Edificio">
            <a:extLst>
              <a:ext uri="{FF2B5EF4-FFF2-40B4-BE49-F238E27FC236}">
                <a16:creationId xmlns:a16="http://schemas.microsoft.com/office/drawing/2014/main" id="{35EC1D10-552D-D8C1-C9AF-9F0E5932D645}"/>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415819" y="3313545"/>
            <a:ext cx="4871027" cy="48421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Imagen 20" descr="Edificio">
            <a:extLst>
              <a:ext uri="{FF2B5EF4-FFF2-40B4-BE49-F238E27FC236}">
                <a16:creationId xmlns:a16="http://schemas.microsoft.com/office/drawing/2014/main" id="{D36054DD-9A29-8C09-5D32-935ED3754260}"/>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45091" y="3659911"/>
            <a:ext cx="4879110" cy="48421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Imagen 21" descr="Edificio">
            <a:extLst>
              <a:ext uri="{FF2B5EF4-FFF2-40B4-BE49-F238E27FC236}">
                <a16:creationId xmlns:a16="http://schemas.microsoft.com/office/drawing/2014/main" id="{21BE1199-B68F-3632-C4C1-F2FDE3CF5430}"/>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662727" y="3394364"/>
            <a:ext cx="4878532" cy="484216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xdr:col>
      <xdr:colOff>976313</xdr:colOff>
      <xdr:row>8</xdr:row>
      <xdr:rowOff>134937</xdr:rowOff>
    </xdr:from>
    <xdr:ext cx="315820" cy="304513"/>
    <xdr:pic>
      <xdr:nvPicPr>
        <xdr:cNvPr id="23" name="Gráfico 22" descr="Libro abierto">
          <a:extLst>
            <a:ext uri="{FF2B5EF4-FFF2-40B4-BE49-F238E27FC236}">
              <a16:creationId xmlns:a16="http://schemas.microsoft.com/office/drawing/2014/main" id="{5EE72101-382B-4AA4-B3FC-14565D82B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1113" y="1940877"/>
          <a:ext cx="315820" cy="304513"/>
        </a:xfrm>
        <a:prstGeom prst="rect">
          <a:avLst/>
        </a:prstGeom>
      </xdr:spPr>
    </xdr:pic>
    <xdr:clientData/>
  </xdr:oneCellAnchor>
  <xdr:twoCellAnchor>
    <xdr:from>
      <xdr:col>1</xdr:col>
      <xdr:colOff>243840</xdr:colOff>
      <xdr:row>0</xdr:row>
      <xdr:rowOff>60960</xdr:rowOff>
    </xdr:from>
    <xdr:to>
      <xdr:col>2</xdr:col>
      <xdr:colOff>670560</xdr:colOff>
      <xdr:row>2</xdr:row>
      <xdr:rowOff>153324</xdr:rowOff>
    </xdr:to>
    <xdr:grpSp>
      <xdr:nvGrpSpPr>
        <xdr:cNvPr id="24" name="Grupo 23">
          <a:extLst>
            <a:ext uri="{FF2B5EF4-FFF2-40B4-BE49-F238E27FC236}">
              <a16:creationId xmlns:a16="http://schemas.microsoft.com/office/drawing/2014/main" id="{C5DDBC94-FF31-42D3-8EFD-C341AE1EE96B}"/>
            </a:ext>
          </a:extLst>
        </xdr:cNvPr>
        <xdr:cNvGrpSpPr/>
      </xdr:nvGrpSpPr>
      <xdr:grpSpPr>
        <a:xfrm>
          <a:off x="548640" y="60960"/>
          <a:ext cx="2605144" cy="522670"/>
          <a:chOff x="9071" y="1"/>
          <a:chExt cx="2530930" cy="508000"/>
        </a:xfrm>
      </xdr:grpSpPr>
      <xdr:grpSp>
        <xdr:nvGrpSpPr>
          <xdr:cNvPr id="25" name="Grupo 24">
            <a:extLst>
              <a:ext uri="{FF2B5EF4-FFF2-40B4-BE49-F238E27FC236}">
                <a16:creationId xmlns:a16="http://schemas.microsoft.com/office/drawing/2014/main" id="{F8EE4B78-8D21-52C9-9EC2-048CB3CCD741}"/>
              </a:ext>
            </a:extLst>
          </xdr:cNvPr>
          <xdr:cNvGrpSpPr/>
        </xdr:nvGrpSpPr>
        <xdr:grpSpPr>
          <a:xfrm>
            <a:off x="1282986" y="1"/>
            <a:ext cx="1257015" cy="508000"/>
            <a:chOff x="2336800" y="31750"/>
            <a:chExt cx="1536700" cy="641350"/>
          </a:xfrm>
        </xdr:grpSpPr>
        <xdr:pic>
          <xdr:nvPicPr>
            <xdr:cNvPr id="27" name="Imagen 26">
              <a:extLst>
                <a:ext uri="{FF2B5EF4-FFF2-40B4-BE49-F238E27FC236}">
                  <a16:creationId xmlns:a16="http://schemas.microsoft.com/office/drawing/2014/main" id="{E05F6484-8BB3-55EC-B73C-EE36B4C7282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36800" y="31750"/>
              <a:ext cx="726667" cy="6413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Imagen 27" descr="Alianza por el Clima colaborará con la Red Española de Ciudades por el Clima">
              <a:extLst>
                <a:ext uri="{FF2B5EF4-FFF2-40B4-BE49-F238E27FC236}">
                  <a16:creationId xmlns:a16="http://schemas.microsoft.com/office/drawing/2014/main" id="{269B8702-4C43-6A06-53A5-F4B38B0F9A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0550" y="85746"/>
              <a:ext cx="742950" cy="434953"/>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26" name="Imagen 25">
            <a:extLst>
              <a:ext uri="{FF2B5EF4-FFF2-40B4-BE49-F238E27FC236}">
                <a16:creationId xmlns:a16="http://schemas.microsoft.com/office/drawing/2014/main" id="{1C3D91CF-E400-927E-2DAB-8F0B8E2FDF8C}"/>
              </a:ext>
            </a:extLst>
          </xdr:cNvPr>
          <xdr:cNvPicPr>
            <a:picLocks noChangeAspect="1"/>
          </xdr:cNvPicPr>
        </xdr:nvPicPr>
        <xdr:blipFill>
          <a:blip xmlns:r="http://schemas.openxmlformats.org/officeDocument/2006/relationships" r:embed="rId8"/>
          <a:stretch>
            <a:fillRect/>
          </a:stretch>
        </xdr:blipFill>
        <xdr:spPr>
          <a:xfrm>
            <a:off x="9071" y="145144"/>
            <a:ext cx="1257300" cy="205183"/>
          </a:xfrm>
          <a:prstGeom prst="rect">
            <a:avLst/>
          </a:prstGeom>
        </xdr:spPr>
      </xdr:pic>
    </xdr:grpSp>
    <xdr:clientData/>
  </xdr:twoCellAnchor>
  <xdr:twoCellAnchor>
    <xdr:from>
      <xdr:col>3</xdr:col>
      <xdr:colOff>0</xdr:colOff>
      <xdr:row>1</xdr:row>
      <xdr:rowOff>0</xdr:rowOff>
    </xdr:from>
    <xdr:to>
      <xdr:col>3</xdr:col>
      <xdr:colOff>0</xdr:colOff>
      <xdr:row>3</xdr:row>
      <xdr:rowOff>182465</xdr:rowOff>
    </xdr:to>
    <xdr:grpSp>
      <xdr:nvGrpSpPr>
        <xdr:cNvPr id="29" name="Grupo 28">
          <a:extLst>
            <a:ext uri="{FF2B5EF4-FFF2-40B4-BE49-F238E27FC236}">
              <a16:creationId xmlns:a16="http://schemas.microsoft.com/office/drawing/2014/main" id="{E0892AF6-5FCF-4C32-AA66-94812B8179BC}"/>
            </a:ext>
          </a:extLst>
        </xdr:cNvPr>
        <xdr:cNvGrpSpPr/>
      </xdr:nvGrpSpPr>
      <xdr:grpSpPr>
        <a:xfrm>
          <a:off x="3666565" y="215153"/>
          <a:ext cx="0" cy="612771"/>
          <a:chOff x="10945091" y="3313545"/>
          <a:chExt cx="8596168" cy="5188529"/>
        </a:xfrm>
      </xdr:grpSpPr>
      <xdr:pic>
        <xdr:nvPicPr>
          <xdr:cNvPr id="30" name="Imagen 29" descr="Edificio">
            <a:extLst>
              <a:ext uri="{FF2B5EF4-FFF2-40B4-BE49-F238E27FC236}">
                <a16:creationId xmlns:a16="http://schemas.microsoft.com/office/drawing/2014/main" id="{243E02A5-5FCF-847D-6E46-1621A5A86EBF}"/>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415819" y="3313545"/>
            <a:ext cx="4871027" cy="48421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Imagen 30" descr="Edificio">
            <a:extLst>
              <a:ext uri="{FF2B5EF4-FFF2-40B4-BE49-F238E27FC236}">
                <a16:creationId xmlns:a16="http://schemas.microsoft.com/office/drawing/2014/main" id="{0AD0F528-338B-E80D-4615-5930A8FB4F58}"/>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45091" y="3659911"/>
            <a:ext cx="4879110" cy="48421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 name="Imagen 31" descr="Edificio">
            <a:extLst>
              <a:ext uri="{FF2B5EF4-FFF2-40B4-BE49-F238E27FC236}">
                <a16:creationId xmlns:a16="http://schemas.microsoft.com/office/drawing/2014/main" id="{47CC9F0B-2DB6-D8BC-587B-59587624BA39}"/>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662727" y="3394364"/>
            <a:ext cx="4878532" cy="484216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845820</xdr:colOff>
      <xdr:row>0</xdr:row>
      <xdr:rowOff>190500</xdr:rowOff>
    </xdr:from>
    <xdr:to>
      <xdr:col>4</xdr:col>
      <xdr:colOff>636813</xdr:colOff>
      <xdr:row>3</xdr:row>
      <xdr:rowOff>268825</xdr:rowOff>
    </xdr:to>
    <xdr:grpSp>
      <xdr:nvGrpSpPr>
        <xdr:cNvPr id="33" name="Grupo 32">
          <a:extLst>
            <a:ext uri="{FF2B5EF4-FFF2-40B4-BE49-F238E27FC236}">
              <a16:creationId xmlns:a16="http://schemas.microsoft.com/office/drawing/2014/main" id="{CDB4944C-8261-44C0-B196-A0DDB9BBCE72}"/>
            </a:ext>
          </a:extLst>
        </xdr:cNvPr>
        <xdr:cNvGrpSpPr/>
      </xdr:nvGrpSpPr>
      <xdr:grpSpPr>
        <a:xfrm>
          <a:off x="4512385" y="190500"/>
          <a:ext cx="1171557" cy="723784"/>
          <a:chOff x="10945091" y="3313545"/>
          <a:chExt cx="8596168" cy="5188529"/>
        </a:xfrm>
      </xdr:grpSpPr>
      <xdr:pic>
        <xdr:nvPicPr>
          <xdr:cNvPr id="34" name="Imagen 33" descr="Edificio">
            <a:extLst>
              <a:ext uri="{FF2B5EF4-FFF2-40B4-BE49-F238E27FC236}">
                <a16:creationId xmlns:a16="http://schemas.microsoft.com/office/drawing/2014/main" id="{DEAE1BF5-5272-7138-7ABC-88AE259F2855}"/>
              </a:ext>
            </a:extLst>
          </xdr:cNvPr>
          <xdr:cNvPicPr>
            <a:picLocks noChangeAspect="1" noChangeArrowheads="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3415819" y="3313545"/>
            <a:ext cx="4871027" cy="48421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5" name="Imagen 34" descr="Edificio">
            <a:extLst>
              <a:ext uri="{FF2B5EF4-FFF2-40B4-BE49-F238E27FC236}">
                <a16:creationId xmlns:a16="http://schemas.microsoft.com/office/drawing/2014/main" id="{32D7A553-001D-38D2-EC1A-459F0007CC37}"/>
              </a:ext>
            </a:extLst>
          </xdr:cNvPr>
          <xdr:cNvPicPr>
            <a:picLocks noChangeAspect="1" noChangeArrowheads="1"/>
          </xdr:cNvPicPr>
        </xdr:nvPicPr>
        <xdr:blipFill>
          <a:blip xmlns:r="http://schemas.openxmlformats.org/officeDocument/2006/relationships" r:embed="rId4"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945091" y="3659911"/>
            <a:ext cx="4879110" cy="48421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Imagen 35" descr="Edificio">
            <a:extLst>
              <a:ext uri="{FF2B5EF4-FFF2-40B4-BE49-F238E27FC236}">
                <a16:creationId xmlns:a16="http://schemas.microsoft.com/office/drawing/2014/main" id="{0C6D8EFB-E0C2-AC66-5D7D-E90136A8A391}"/>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4662727" y="3394364"/>
            <a:ext cx="4878532" cy="484216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347223" createdVersion="8" refreshedVersion="8" minRefreshableVersion="3" recordCount="7" xr:uid="{00000000-000A-0000-FFFF-FFFF00000000}">
  <cacheSource type="worksheet">
    <worksheetSource name="Tabla15"/>
  </cacheSource>
  <cacheFields count="18">
    <cacheField name="Fuente_x000a_ (No modificable)" numFmtId="0">
      <sharedItems/>
    </cacheField>
    <cacheField name="Alcance (A cumplimentar)" numFmtId="0">
      <sharedItems containsNonDate="0" containsString="0" containsBlank="1"/>
    </cacheField>
    <cacheField name="Sector _x000a_(No modificable)" numFmtId="0">
      <sharedItems/>
    </cacheField>
    <cacheField name="Origen_Fuente  _x000a_(A cumplimentar)" numFmtId="0">
      <sharedItems containsBlank="1"/>
    </cacheField>
    <cacheField name="Nombre del equipamiento _x000a_(No Obligatorio)" numFmtId="0">
      <sharedItems containsNonDate="0" containsString="0" containsBlank="1" count="1">
        <m/>
      </sharedItems>
    </cacheField>
    <cacheField name="Dirección_x000a_(No obligatorio)" numFmtId="0">
      <sharedItems containsNonDate="0" containsString="0" containsBlank="1"/>
    </cacheField>
    <cacheField name="Mes_x000a_(No obligatorio)" numFmtId="0">
      <sharedItems containsNonDate="0" containsString="0" containsBlank="1"/>
    </cacheField>
    <cacheField name="Año_x000a_(Obligatorio)" numFmtId="0">
      <sharedItems containsNonDate="0" containsString="0" containsBlank="1" count="1">
        <m/>
      </sharedItems>
    </cacheField>
    <cacheField name="Tipología de combustible_x000a_(Obligatorio)" numFmtId="0">
      <sharedItems containsNonDate="0" containsString="0" containsBlank="1" count="1">
        <m/>
      </sharedItems>
    </cacheField>
    <cacheField name="CUPS_x000a_(No obligatorio)" numFmtId="0">
      <sharedItems containsNonDate="0" containsString="0" containsBlank="1"/>
    </cacheField>
    <cacheField name="Dato de actividad_x000a_(A cumplimentar)" numFmtId="4">
      <sharedItems containsNonDate="0" containsString="0" containsBlank="1"/>
    </cacheField>
    <cacheField name="Unidad DA_x000a_(No modificable)" numFmtId="0">
      <sharedItems/>
    </cacheField>
    <cacheField name="Concat." numFmtId="0">
      <sharedItems/>
    </cacheField>
    <cacheField name="kgCO2/ud" numFmtId="4">
      <sharedItems/>
    </cacheField>
    <cacheField name="kgCH4/ud" numFmtId="4">
      <sharedItems/>
    </cacheField>
    <cacheField name="kgN2O/ud" numFmtId="4">
      <sharedItems/>
    </cacheField>
    <cacheField name="Emisiones (tCO2e)" numFmtId="4">
      <sharedItems/>
    </cacheField>
    <cacheField name="Observaciones " numFmtId="0">
      <sharedItems containsNonDate="0" containsString="0" containsBlank="1"/>
    </cacheField>
  </cacheFields>
  <extLst>
    <ext xmlns:x14="http://schemas.microsoft.com/office/spreadsheetml/2009/9/main" uri="{725AE2AE-9491-48be-B2B4-4EB974FC3084}">
      <x14:pivotCacheDefinition pivotCacheId="505699077"/>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1157408" createdVersion="8" refreshedVersion="8" minRefreshableVersion="3" recordCount="6" xr:uid="{00000000-000A-0000-FFFF-FFFF09000000}">
  <cacheSource type="worksheet">
    <worksheetSource name="Tabla9"/>
  </cacheSource>
  <cacheFields count="17">
    <cacheField name="Fuente_x000a_ (No modificable)" numFmtId="0">
      <sharedItems/>
    </cacheField>
    <cacheField name="Sector _x000a_(No modificable)" numFmtId="0">
      <sharedItems/>
    </cacheField>
    <cacheField name="Origen_Fuente  _x000a_(No modificable)" numFmtId="0">
      <sharedItems containsBlank="1" count="2">
        <s v="Transporte privado"/>
        <m u="1"/>
      </sharedItems>
    </cacheField>
    <cacheField name="Tipología_x000a_(Obligatorio)" numFmtId="0">
      <sharedItems containsNonDate="0" containsBlank="1" count="4">
        <m/>
        <s v="Turismos" u="1"/>
        <s v="A pie" u="1"/>
        <s v="Ciclomotores y motocicletas" u="1"/>
      </sharedItems>
    </cacheField>
    <cacheField name="Combustible_x000a_(Obligatorio)" numFmtId="0">
      <sharedItems containsNonDate="0" containsString="0" containsBlank="1" count="1">
        <m/>
      </sharedItems>
    </cacheField>
    <cacheField name="Promedio de vehículos_x000a_(No obligatorio)" numFmtId="0">
      <sharedItems containsNonDate="0" containsString="0" containsBlank="1"/>
    </cacheField>
    <cacheField name="Matrícula_x000a_(No obligatorio)" numFmtId="0">
      <sharedItems containsNonDate="0" containsString="0" containsBlank="1"/>
    </cacheField>
    <cacheField name="Mes_x000a_(No obligatorio)" numFmtId="4">
      <sharedItems containsNonDate="0" containsString="0" containsBlank="1"/>
    </cacheField>
    <cacheField name="Año_x000a_(Obligatorio)" numFmtId="0">
      <sharedItems containsNonDate="0" containsString="0" containsBlank="1" count="1">
        <m/>
      </sharedItems>
    </cacheField>
    <cacheField name="Dato de actividad_x000a_(A cumplimentar)" numFmtId="4">
      <sharedItems containsNonDate="0" containsString="0" containsBlank="1"/>
    </cacheField>
    <cacheField name="Unidad DA_x000a_(A cumplimentar)" numFmtId="0">
      <sharedItems containsNonDate="0" containsString="0" containsBlank="1"/>
    </cacheField>
    <cacheField name="Concat." numFmtId="0">
      <sharedItems/>
    </cacheField>
    <cacheField name="kgCO2/ud" numFmtId="4">
      <sharedItems/>
    </cacheField>
    <cacheField name="kgCH4/ud" numFmtId="4">
      <sharedItems/>
    </cacheField>
    <cacheField name="kgN2O/ud" numFmtId="4">
      <sharedItems/>
    </cacheField>
    <cacheField name="Emisiones (tCO2e)" numFmtId="4">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522397406"/>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1388892" createdVersion="8" refreshedVersion="8" minRefreshableVersion="3" recordCount="48" xr:uid="{00000000-000A-0000-FFFF-FFFF0B000000}">
  <cacheSource type="worksheet">
    <worksheetSource name="Tabla17"/>
  </cacheSource>
  <cacheFields count="15">
    <cacheField name="Fuente_x000a_ (No modificable)" numFmtId="0">
      <sharedItems/>
    </cacheField>
    <cacheField name="Alcance _x000a_(Modificable)" numFmtId="0">
      <sharedItems/>
    </cacheField>
    <cacheField name="Sector _x000a_(No modificable)" numFmtId="0">
      <sharedItems count="3">
        <s v="Servicios"/>
        <s v="Industrial"/>
        <s v="Residencial"/>
      </sharedItems>
    </cacheField>
    <cacheField name="Origen_Fuente  _x000a_(Modificable)" numFmtId="0">
      <sharedItems/>
    </cacheField>
    <cacheField name="Tipología de combustible  _x000a_(No modificable)" numFmtId="0">
      <sharedItems count="6">
        <s v="Biomasa"/>
        <s v="Eólica"/>
        <s v="Geotermia"/>
        <s v="Hidráulica"/>
        <s v="Solar fotovoltaica"/>
        <s v="Solar térmica"/>
      </sharedItems>
    </cacheField>
    <cacheField name="Mes_x000a_(No obligatorio)" numFmtId="0">
      <sharedItems containsNonDate="0" containsString="0" containsBlank="1"/>
    </cacheField>
    <cacheField name="Año  _x000a_(No modificable)" numFmtId="0">
      <sharedItems containsSemiMixedTypes="0" containsString="0" containsNumber="1" containsInteger="1" minValue="2020" maxValue="2021" count="2">
        <n v="2020"/>
        <n v="2021"/>
      </sharedItems>
    </cacheField>
    <cacheField name="Dato de actividad _x000a_(A cumplimentar)" numFmtId="2">
      <sharedItems containsNonDate="0" containsString="0" containsBlank="1"/>
    </cacheField>
    <cacheField name="Unidad DA  (A cumplimentar)" numFmtId="0">
      <sharedItems/>
    </cacheField>
    <cacheField name="Concat." numFmtId="0">
      <sharedItems/>
    </cacheField>
    <cacheField name="kgCO2/ud" numFmtId="4">
      <sharedItems containsSemiMixedTypes="0" containsString="0" containsNumber="1" containsInteger="1" minValue="0" maxValue="0"/>
    </cacheField>
    <cacheField name="kgCH4/ud" numFmtId="4">
      <sharedItems containsSemiMixedTypes="0" containsString="0" containsNumber="1" containsInteger="1" minValue="0" maxValue="0"/>
    </cacheField>
    <cacheField name="kgN2O/ud" numFmtId="4">
      <sharedItems containsSemiMixedTypes="0" containsString="0" containsNumber="1" containsInteger="1" minValue="0" maxValue="0"/>
    </cacheField>
    <cacheField name="Emisiones (tCO2e)" numFmtId="4">
      <sharedItems containsSemiMixedTypes="0" containsString="0" containsNumber="1" containsInteger="1" minValue="0" maxValue="0"/>
    </cacheField>
    <cacheField name="Observaciones" numFmtId="0">
      <sharedItems containsNonDate="0" containsString="0" containsBlank="1"/>
    </cacheField>
  </cacheFields>
  <extLst>
    <ext xmlns:x14="http://schemas.microsoft.com/office/spreadsheetml/2009/9/main" uri="{725AE2AE-9491-48be-B2B4-4EB974FC3084}">
      <x14:pivotCacheDefinition pivotCacheId="1090050739"/>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Bayas" refreshedDate="45026.404872569445" createdVersion="8" refreshedVersion="8" minRefreshableVersion="3" recordCount="1" xr:uid="{00000000-000A-0000-FFFF-FFFF0A000000}">
  <cacheSource type="worksheet">
    <worksheetSource name="Tabla10"/>
  </cacheSource>
  <cacheFields count="17">
    <cacheField name="Fuente_x000a_ (No modificable)" numFmtId="0">
      <sharedItems/>
    </cacheField>
    <cacheField name="Sector _x000a_(No modificable)" numFmtId="0">
      <sharedItems/>
    </cacheField>
    <cacheField name="Origen_Fuente  _x000a_(No modificable)" numFmtId="0">
      <sharedItems containsBlank="1" count="2">
        <s v="Transporte comercial"/>
        <m u="1"/>
      </sharedItems>
    </cacheField>
    <cacheField name="Tipología_x000a_(Obligatorio)_x000a_(Lista desplegable) " numFmtId="0">
      <sharedItems containsNonDate="0" containsString="0" containsBlank="1"/>
    </cacheField>
    <cacheField name="Combustible_x000a_(Obligatorio)_x000a_(Lista desplegable) " numFmtId="0">
      <sharedItems containsNonDate="0" containsString="0" containsBlank="1"/>
    </cacheField>
    <cacheField name="Promedio de vehículos_x000a_(No obligatorio)_x000a_(A cumplimentar)" numFmtId="0">
      <sharedItems containsNonDate="0" containsString="0" containsBlank="1"/>
    </cacheField>
    <cacheField name="Matrícula_x000a_(No obligatorio)_x000a_(A cumplimentar)" numFmtId="0">
      <sharedItems containsNonDate="0" containsString="0" containsBlank="1"/>
    </cacheField>
    <cacheField name="Mes_x000a_(No obligatorio)_x000a_(Lista desplegable) " numFmtId="4">
      <sharedItems containsNonDate="0" containsString="0" containsBlank="1"/>
    </cacheField>
    <cacheField name="Año_x000a_(Obligatorio)_x000a_(Lista desplegable)" numFmtId="0">
      <sharedItems containsNonDate="0" containsString="0" containsBlank="1"/>
    </cacheField>
    <cacheField name="Dato de actividad_x000a_(A cumplimentar)" numFmtId="4">
      <sharedItems containsNonDate="0" containsString="0" containsBlank="1"/>
    </cacheField>
    <cacheField name="Unidad DA_x000a_(Lista desplegable)" numFmtId="0">
      <sharedItems containsNonDate="0" containsString="0" containsBlank="1"/>
    </cacheField>
    <cacheField name="Concat." numFmtId="0">
      <sharedItems/>
    </cacheField>
    <cacheField name="kgCO2/ud" numFmtId="4">
      <sharedItems/>
    </cacheField>
    <cacheField name="kgCH4/ud" numFmtId="4">
      <sharedItems/>
    </cacheField>
    <cacheField name="kgN2O/ud" numFmtId="4">
      <sharedItems/>
    </cacheField>
    <cacheField name="Emisiones (tCO2e)" numFmtId="4">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1308163014"/>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Bayas" refreshedDate="45026.407798611108" createdVersion="8" refreshedVersion="8" minRefreshableVersion="3" recordCount="1" xr:uid="{EBFB6E44-DD03-4257-831E-AE6A2646EAB3}">
  <cacheSource type="worksheet">
    <worksheetSource name="Tabla26"/>
  </cacheSource>
  <cacheFields count="14">
    <cacheField name="Fuente_x000a_ (No modificable)" numFmtId="0">
      <sharedItems/>
    </cacheField>
    <cacheField name="Sector _x000a_(No modificable)" numFmtId="0">
      <sharedItems/>
    </cacheField>
    <cacheField name="Dirección o Parcela catastral_x000a_(No obligatorio)" numFmtId="0">
      <sharedItems containsNonDate="0" containsString="0" containsBlank="1"/>
    </cacheField>
    <cacheField name="m2 _x000a_(Si no dispone de la superficie del equipamiento, puede usar valores medios &quot;casilla C28&quot;)" numFmtId="0">
      <sharedItems containsNonDate="0" containsString="0" containsBlank="1"/>
    </cacheField>
    <cacheField name="Zona Geográfica_x000a_" numFmtId="0">
      <sharedItems/>
    </cacheField>
    <cacheField name="Vivienda_x000a_(Obligatorio)_x000a_(Lista desplegable) " numFmtId="0">
      <sharedItems containsNonDate="0" containsBlank="1" count="3">
        <m/>
        <s v="Unifamiliar" u="1"/>
        <s v="Bloque" u="1"/>
      </sharedItems>
    </cacheField>
    <cacheField name="Certificación energética_x000a_(Obligatorio)_x000a_(Lista desplegable) " numFmtId="0">
      <sharedItems containsNonDate="0" containsBlank="1" count="8">
        <m/>
        <s v="E." u="1"/>
        <s v="C." u="1"/>
        <s v="Sin_dato" u="1"/>
        <s v="A." u="1"/>
        <s v="F." u="1"/>
        <s v="D." u="1"/>
        <s v="B." u="1"/>
      </sharedItems>
    </cacheField>
    <cacheField name="Edificio" numFmtId="0">
      <sharedItems containsNonDate="0" containsBlank="1" count="3">
        <m/>
        <s v="Existente" u="1"/>
        <s v="Nueva edificación" u="1"/>
      </sharedItems>
    </cacheField>
    <cacheField name="Zona Climática_x000a_(Obligatorio)_x000a_(Buscar en x)_x000a_(Lista desplegable)" numFmtId="0">
      <sharedItems/>
    </cacheField>
    <cacheField name="Concat" numFmtId="0">
      <sharedItems/>
    </cacheField>
    <cacheField name="Concat2" numFmtId="0">
      <sharedItems/>
    </cacheField>
    <cacheField name="E total" numFmtId="4">
      <sharedItems/>
    </cacheField>
    <cacheField name="Emisiones (tCO2e)." numFmtId="4">
      <sharedItems/>
    </cacheField>
    <cacheField name="Observaciones " numFmtId="0">
      <sharedItems containsNonDate="0" containsString="0" containsBlank="1"/>
    </cacheField>
  </cacheFields>
  <extLst>
    <ext xmlns:x14="http://schemas.microsoft.com/office/spreadsheetml/2009/9/main" uri="{725AE2AE-9491-48be-B2B4-4EB974FC3084}">
      <x14:pivotCacheDefinition pivotCacheId="1457648377"/>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347223" createdVersion="8" refreshedVersion="8" minRefreshableVersion="3" recordCount="7" xr:uid="{00000000-000A-0000-FFFF-FFFF01000000}">
  <cacheSource type="worksheet">
    <worksheetSource name="Tabla14"/>
  </cacheSource>
  <cacheFields count="18">
    <cacheField name="Fuente_x000a_ (No modificable)" numFmtId="0">
      <sharedItems/>
    </cacheField>
    <cacheField name="Alcance (A cumplimentar)" numFmtId="0">
      <sharedItems containsNonDate="0" containsString="0" containsBlank="1"/>
    </cacheField>
    <cacheField name="Sector _x000a_(No modificable)" numFmtId="0">
      <sharedItems/>
    </cacheField>
    <cacheField name="Origen_Fuente  _x000a_(A cumplimentar)" numFmtId="0">
      <sharedItems containsNonDate="0" containsString="0" containsBlank="1"/>
    </cacheField>
    <cacheField name="Nombre del equipamiento _x000a_(No obligatorio)" numFmtId="0">
      <sharedItems containsNonDate="0" containsString="0" containsBlank="1" count="1">
        <m/>
      </sharedItems>
    </cacheField>
    <cacheField name="Dirección_x000a_(No obligatorio)" numFmtId="0">
      <sharedItems containsNonDate="0" containsString="0" containsBlank="1"/>
    </cacheField>
    <cacheField name="Mes_x000a_(No obligatorio)" numFmtId="0">
      <sharedItems containsNonDate="0" containsString="0" containsBlank="1"/>
    </cacheField>
    <cacheField name="Año_x000a_(Obligatorio)" numFmtId="0">
      <sharedItems containsNonDate="0" containsString="0" containsBlank="1" count="1">
        <m/>
      </sharedItems>
    </cacheField>
    <cacheField name="Tipología de combustible_x000a_(Obligatorio)" numFmtId="0">
      <sharedItems containsNonDate="0" containsString="0" containsBlank="1" count="1">
        <m/>
      </sharedItems>
    </cacheField>
    <cacheField name="CUPS_x000a_(No obligatorio)" numFmtId="0">
      <sharedItems containsNonDate="0" containsString="0" containsBlank="1"/>
    </cacheField>
    <cacheField name="Dato de actividad_x000a_(A cumplimentar)" numFmtId="4">
      <sharedItems containsNonDate="0" containsString="0" containsBlank="1"/>
    </cacheField>
    <cacheField name="Unidad DA_x000a_(No modificable)" numFmtId="0">
      <sharedItems/>
    </cacheField>
    <cacheField name="Concat." numFmtId="0">
      <sharedItems/>
    </cacheField>
    <cacheField name="kgCO2/ud" numFmtId="4">
      <sharedItems/>
    </cacheField>
    <cacheField name="kgCH4/ud" numFmtId="4">
      <sharedItems/>
    </cacheField>
    <cacheField name="kgN2O/ud" numFmtId="4">
      <sharedItems/>
    </cacheField>
    <cacheField name="Emisiones (tCO2e)" numFmtId="4">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103045529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462961" createdVersion="8" refreshedVersion="8" minRefreshableVersion="3" recordCount="7" xr:uid="{00000000-000A-0000-FFFF-FFFF02000000}">
  <cacheSource type="worksheet">
    <worksheetSource name="Tabla13"/>
  </cacheSource>
  <cacheFields count="18">
    <cacheField name="Fuente_x000a_ (No modificable)" numFmtId="0">
      <sharedItems/>
    </cacheField>
    <cacheField name="Alcance (A cumplimentar)" numFmtId="0">
      <sharedItems containsBlank="1"/>
    </cacheField>
    <cacheField name="Sector _x000a_(No modificable)" numFmtId="0">
      <sharedItems/>
    </cacheField>
    <cacheField name="Origen_Fuente  _x000a_(A cumplimentar)" numFmtId="0">
      <sharedItems containsBlank="1"/>
    </cacheField>
    <cacheField name="Nombre del equipamiento _x000a_(No obligatorio)" numFmtId="0">
      <sharedItems containsNonDate="0" containsString="0" containsBlank="1" count="1">
        <m/>
      </sharedItems>
    </cacheField>
    <cacheField name="Dirección_x000a_(No obligatorio)" numFmtId="0">
      <sharedItems containsNonDate="0" containsString="0" containsBlank="1"/>
    </cacheField>
    <cacheField name="Mes_x000a_(No obligatorio)" numFmtId="0">
      <sharedItems containsNonDate="0" containsString="0" containsBlank="1"/>
    </cacheField>
    <cacheField name="Año_x000a_(Obligatorio)" numFmtId="0">
      <sharedItems containsNonDate="0" containsString="0" containsBlank="1" count="1">
        <m/>
      </sharedItems>
    </cacheField>
    <cacheField name="Tipología de combustible_x000a_(Obligatorio)" numFmtId="0">
      <sharedItems containsNonDate="0" containsString="0" containsBlank="1" count="1">
        <m/>
      </sharedItems>
    </cacheField>
    <cacheField name="CUPS_x000a_(No obligatorio)" numFmtId="0">
      <sharedItems containsNonDate="0" containsString="0" containsBlank="1"/>
    </cacheField>
    <cacheField name="Dato de actividad_x000a_(A cumplimentar)" numFmtId="4">
      <sharedItems containsNonDate="0" containsString="0" containsBlank="1"/>
    </cacheField>
    <cacheField name="Unidad DA_x000a_(No modificable)" numFmtId="4">
      <sharedItems/>
    </cacheField>
    <cacheField name="Concat." numFmtId="0">
      <sharedItems/>
    </cacheField>
    <cacheField name="kgCO2/ud" numFmtId="4">
      <sharedItems/>
    </cacheField>
    <cacheField name="kgCH4/ud" numFmtId="4">
      <sharedItems/>
    </cacheField>
    <cacheField name="kgN2O/ud" numFmtId="4">
      <sharedItems/>
    </cacheField>
    <cacheField name="Emisiones (tCO2e)" numFmtId="4">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654156409"/>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462961" createdVersion="8" refreshedVersion="8" minRefreshableVersion="3" recordCount="7" xr:uid="{00000000-000A-0000-FFFF-FFFF03000000}">
  <cacheSource type="worksheet">
    <worksheetSource name="Tabla12"/>
  </cacheSource>
  <cacheFields count="19">
    <cacheField name="Fuente_x000a_ (No modificable)" numFmtId="0">
      <sharedItems/>
    </cacheField>
    <cacheField name="Alcance _x000a_(No modificable)" numFmtId="0">
      <sharedItems containsBlank="1" count="3">
        <s v="A1"/>
        <s v="A2"/>
        <m/>
      </sharedItems>
    </cacheField>
    <cacheField name="Sector _x000a_(No modificable)" numFmtId="0">
      <sharedItems/>
    </cacheField>
    <cacheField name="Origen_Fuente  _x000a_(No modificable)" numFmtId="0">
      <sharedItems containsBlank="1" count="4">
        <s v="Instalaciones fijas"/>
        <s v="Electricidad"/>
        <s v="Alumbrado Público+Semáforos"/>
        <m/>
      </sharedItems>
    </cacheField>
    <cacheField name="Nombre del equipamiento _x000a_(Obligatorio)" numFmtId="0">
      <sharedItems containsNonDate="0" containsBlank="1" count="7">
        <m/>
        <s v="bbc" u="1"/>
        <s v="bb" u="1"/>
        <s v="a" u="1"/>
        <s v="abc" u="1"/>
        <s v="ab" u="1"/>
        <s v="b" u="1"/>
      </sharedItems>
    </cacheField>
    <cacheField name="Tipología del equipamiento _x000a_(A cumplimentar)" numFmtId="0">
      <sharedItems containsNonDate="0" containsBlank="1" count="2">
        <m/>
        <s v="Administración" u="1"/>
      </sharedItems>
    </cacheField>
    <cacheField name="Dirección_x000a_(No obligatorio)" numFmtId="0">
      <sharedItems containsNonDate="0" containsString="0" containsBlank="1"/>
    </cacheField>
    <cacheField name="Mes_x000a_(No obligatorio)" numFmtId="0">
      <sharedItems containsNonDate="0" containsString="0" containsBlank="1"/>
    </cacheField>
    <cacheField name="Año _x000a_(Obligatorio)" numFmtId="0">
      <sharedItems containsNonDate="0" containsString="0" containsBlank="1" containsNumber="1" containsInteger="1" minValue="2020" maxValue="2021" count="3">
        <m/>
        <n v="2020" u="1"/>
        <n v="2021" u="1"/>
      </sharedItems>
    </cacheField>
    <cacheField name="Tipología de combustible _x000a_(Obligatorio)" numFmtId="0">
      <sharedItems containsNonDate="0" containsBlank="1" count="3">
        <m/>
        <s v="Electricidad Mix nacional" u="1"/>
        <s v="Gas natural" u="1"/>
      </sharedItems>
    </cacheField>
    <cacheField name="CUPS_x000a_(A cumplimentar)" numFmtId="0">
      <sharedItems containsNonDate="0" containsString="0" containsBlank="1"/>
    </cacheField>
    <cacheField name="Dato de actividad_x000a_(A cumplimentar)" numFmtId="4">
      <sharedItems containsNonDate="0" containsString="0" containsBlank="1"/>
    </cacheField>
    <cacheField name="Unidad DA_x000a_(No modificable)" numFmtId="0">
      <sharedItems/>
    </cacheField>
    <cacheField name="Concat." numFmtId="0">
      <sharedItems/>
    </cacheField>
    <cacheField name="kgCO2/ud" numFmtId="4">
      <sharedItems/>
    </cacheField>
    <cacheField name="kgCH4/ud" numFmtId="4">
      <sharedItems/>
    </cacheField>
    <cacheField name="kgN2O/ud" numFmtId="4">
      <sharedItems/>
    </cacheField>
    <cacheField name="Emisiones (tCO2e)" numFmtId="4">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995701696"/>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694446" createdVersion="8" refreshedVersion="8" minRefreshableVersion="3" recordCount="50" xr:uid="{00000000-000A-0000-FFFF-FFFF04000000}">
  <cacheSource type="worksheet">
    <worksheetSource name="Tabla11"/>
  </cacheSource>
  <cacheFields count="15">
    <cacheField name="Fuente_x000a_ (No modificable)" numFmtId="0">
      <sharedItems count="2">
        <s v="Ayuntamiento"/>
        <s v="Municipio"/>
      </sharedItems>
    </cacheField>
    <cacheField name="Alcance _x000a_(No modificable)" numFmtId="0">
      <sharedItems count="2">
        <s v="A1"/>
        <s v="A2"/>
      </sharedItems>
    </cacheField>
    <cacheField name="Sector _x000a_(No modificable)" numFmtId="0">
      <sharedItems count="3">
        <s v="Servicios"/>
        <s v="Industrial"/>
        <s v="Residencial"/>
      </sharedItems>
    </cacheField>
    <cacheField name="Origen_Fuente  _x000a_(No modificable)" numFmtId="0">
      <sharedItems count="3">
        <s v="Instalaciones fijas"/>
        <s v="Alumbrado Público+Semáforos"/>
        <s v="Electricidad"/>
      </sharedItems>
    </cacheField>
    <cacheField name="Tipología de combustible  _x000a_(No modificable)" numFmtId="0">
      <sharedItems count="6">
        <s v="Gas natural"/>
        <s v="Gas butano"/>
        <s v="Gas propano"/>
        <s v="Gasóleo C"/>
        <s v="HFCs - R410A"/>
        <s v="Electricidad Mix nacional"/>
      </sharedItems>
    </cacheField>
    <cacheField name="Mes_x000a_(No obligatorio)" numFmtId="0">
      <sharedItems containsNonDate="0" containsString="0" containsBlank="1"/>
    </cacheField>
    <cacheField name="Año  _x000a_(No modificable)" numFmtId="0">
      <sharedItems containsSemiMixedTypes="0" containsString="0" containsNumber="1" containsInteger="1" minValue="2020" maxValue="2021" count="2">
        <n v="2020"/>
        <n v="2021"/>
      </sharedItems>
    </cacheField>
    <cacheField name="Dato de actividad _x000a_(A cumplimentar)" numFmtId="2">
      <sharedItems containsNonDate="0" containsString="0" containsBlank="1"/>
    </cacheField>
    <cacheField name="Unidad DA  (No modificable)" numFmtId="0">
      <sharedItems/>
    </cacheField>
    <cacheField name="Concat." numFmtId="0">
      <sharedItems/>
    </cacheField>
    <cacheField name="kgCO2/ud" numFmtId="4">
      <sharedItems containsSemiMixedTypes="0" containsString="0" containsNumber="1" minValue="0.182" maxValue="2088"/>
    </cacheField>
    <cacheField name="kgCH4/ud" numFmtId="4">
      <sharedItems containsSemiMixedTypes="0" containsString="0" containsNumber="1" minValue="0" maxValue="0.38900000000000001"/>
    </cacheField>
    <cacheField name="kgN2O/ud" numFmtId="4">
      <sharedItems containsSemiMixedTypes="0" containsString="0" containsNumber="1" minValue="0" maxValue="2.3E-2"/>
    </cacheField>
    <cacheField name="Emisiones (tCO2e)" numFmtId="4">
      <sharedItems containsSemiMixedTypes="0" containsString="0" containsNumber="1" containsInteger="1" minValue="0" maxValue="0"/>
    </cacheField>
    <cacheField name="Observaciones" numFmtId="0">
      <sharedItems containsNonDate="0" containsString="0" containsBlank="1"/>
    </cacheField>
  </cacheFields>
  <extLst>
    <ext xmlns:x14="http://schemas.microsoft.com/office/spreadsheetml/2009/9/main" uri="{725AE2AE-9491-48be-B2B4-4EB974FC3084}">
      <x14:pivotCacheDefinition pivotCacheId="1984901559"/>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810185" createdVersion="8" refreshedVersion="8" minRefreshableVersion="3" recordCount="134" xr:uid="{00000000-000A-0000-FFFF-FFFF05000000}">
  <cacheSource type="worksheet">
    <worksheetSource name="Tabla5"/>
  </cacheSource>
  <cacheFields count="16">
    <cacheField name="Fuente_x000a_ (No modificable)" numFmtId="0">
      <sharedItems count="2">
        <s v="Ayuntamiento"/>
        <s v="Municipio"/>
      </sharedItems>
    </cacheField>
    <cacheField name="Sector _x000a_(No modificable)" numFmtId="0">
      <sharedItems/>
    </cacheField>
    <cacheField name="Origen_Fuente  _x000a_(No modificable)" numFmtId="0">
      <sharedItems count="5">
        <s v="Flota municipal"/>
        <s v="Flota gestión de residuos"/>
        <s v="Transporte público"/>
        <s v="Transporte privado"/>
        <s v="Transporte comercial"/>
      </sharedItems>
    </cacheField>
    <cacheField name="Tipología de vehículo_x000a_(No modificable)" numFmtId="0">
      <sharedItems count="8">
        <s v="Turismos"/>
        <s v="Furgonetas y furgones"/>
        <s v="Ciclomotores y motocicletas"/>
        <s v="Camiones"/>
        <s v="Autobús"/>
        <s v="Bicicleta"/>
        <s v="Tranvía / Tren"/>
        <s v="A pie"/>
      </sharedItems>
    </cacheField>
    <cacheField name="Combustible_x000a_(No modificable)" numFmtId="0">
      <sharedItems containsBlank="1" count="7">
        <s v="Gasolina (E5)"/>
        <s v="Gasóleo A (B7)"/>
        <s v="GLP"/>
        <s v="Híbrido"/>
        <s v="Eléctrico"/>
        <s v="GNC"/>
        <m/>
      </sharedItems>
    </cacheField>
    <cacheField name="Promedio de vehículos_x000a_(A cumplimentar)" numFmtId="0">
      <sharedItems containsNonDate="0" containsString="0" containsBlank="1"/>
    </cacheField>
    <cacheField name="Dato de actividad_x000a_(A cumplimentar)" numFmtId="4">
      <sharedItems containsNonDate="0" containsString="0" containsBlank="1"/>
    </cacheField>
    <cacheField name="Unidad DA_x000a_(A cumplimentar)" numFmtId="0">
      <sharedItems containsNonDate="0" containsString="0" containsBlank="1"/>
    </cacheField>
    <cacheField name="Mes_x000a_(No obligatorio)" numFmtId="4">
      <sharedItems containsNonDate="0" containsString="0" containsBlank="1"/>
    </cacheField>
    <cacheField name="Año  _x000a_(No modificable)" numFmtId="0">
      <sharedItems containsSemiMixedTypes="0" containsString="0" containsNumber="1" containsInteger="1" minValue="2020" maxValue="2021" count="2">
        <n v="2020"/>
        <n v="2021"/>
      </sharedItems>
    </cacheField>
    <cacheField name="Concat." numFmtId="0">
      <sharedItems/>
    </cacheField>
    <cacheField name="kgCO2/ud" numFmtId="165">
      <sharedItems/>
    </cacheField>
    <cacheField name="kgCH4/ud" numFmtId="165">
      <sharedItems/>
    </cacheField>
    <cacheField name="kgN2O/ud" numFmtId="165">
      <sharedItems/>
    </cacheField>
    <cacheField name="Emisiones (tCO2e)" numFmtId="4">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203859429"/>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925923" createdVersion="8" refreshedVersion="8" minRefreshableVersion="3" recordCount="4" xr:uid="{00000000-000A-0000-FFFF-FFFF06000000}">
  <cacheSource type="worksheet">
    <worksheetSource name="Tabla6"/>
  </cacheSource>
  <cacheFields count="18">
    <cacheField name="Fuente_x000a_ (No modificable)" numFmtId="0">
      <sharedItems/>
    </cacheField>
    <cacheField name="Sector _x000a_(No modificable)" numFmtId="0">
      <sharedItems/>
    </cacheField>
    <cacheField name="Origen_Fuente  _x000a_(No modificable)" numFmtId="0">
      <sharedItems containsBlank="1" count="2">
        <s v="Flota municipal"/>
        <m u="1"/>
      </sharedItems>
    </cacheField>
    <cacheField name="Tipología_x000a_(Obligatorio)" numFmtId="0">
      <sharedItems containsNonDate="0" containsBlank="1" count="4">
        <m/>
        <s v="Turismos" u="1"/>
        <s v="Furgonetas y furgones" u="1"/>
        <s v="Ciclomotores y motocicletas" u="1"/>
      </sharedItems>
    </cacheField>
    <cacheField name="Combustible_x000a_(Obligatorio)" numFmtId="0">
      <sharedItems containsNonDate="0" containsString="0" containsBlank="1" count="1">
        <m/>
      </sharedItems>
    </cacheField>
    <cacheField name="Modelo_x000a_(No obligatorio)" numFmtId="0">
      <sharedItems containsNonDate="0" containsString="0" containsBlank="1"/>
    </cacheField>
    <cacheField name="Matrícula_x000a_(No obligatorio)" numFmtId="0">
      <sharedItems containsNonDate="0" containsString="0" containsBlank="1"/>
    </cacheField>
    <cacheField name="Promedio de vehículos_x000a_(A cumplimentar)" numFmtId="0">
      <sharedItems containsNonDate="0" containsString="0" containsBlank="1"/>
    </cacheField>
    <cacheField name="Mes_x000a_(No obligatorio)" numFmtId="4">
      <sharedItems containsNonDate="0" containsString="0" containsBlank="1"/>
    </cacheField>
    <cacheField name="Año_x000a_(Obligatorio)" numFmtId="0">
      <sharedItems containsNonDate="0" containsString="0" containsBlank="1" count="1">
        <m/>
      </sharedItems>
    </cacheField>
    <cacheField name="Dato de actividad_x000a_(A cumplimentar)" numFmtId="4">
      <sharedItems containsNonDate="0" containsString="0" containsBlank="1"/>
    </cacheField>
    <cacheField name="Unidad DA_x000a_(A cumplimentar)" numFmtId="0">
      <sharedItems containsNonDate="0" containsString="0" containsBlank="1"/>
    </cacheField>
    <cacheField name="Concat." numFmtId="0">
      <sharedItems/>
    </cacheField>
    <cacheField name="kgCO2/ud" numFmtId="165">
      <sharedItems/>
    </cacheField>
    <cacheField name="kgCH4/ud" numFmtId="165">
      <sharedItems/>
    </cacheField>
    <cacheField name="kgN2O/ud" numFmtId="165">
      <sharedItems/>
    </cacheField>
    <cacheField name="Emisiones (tCO2e)" numFmtId="4">
      <sharedItems/>
    </cacheField>
    <cacheField name="Observaciones" numFmtId="165">
      <sharedItems containsNonDate="0" containsString="0" containsBlank="1"/>
    </cacheField>
  </cacheFields>
  <extLst>
    <ext xmlns:x14="http://schemas.microsoft.com/office/spreadsheetml/2009/9/main" uri="{725AE2AE-9491-48be-B2B4-4EB974FC3084}">
      <x14:pivotCacheDefinition pivotCacheId="2026860754"/>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925923" createdVersion="8" refreshedVersion="8" minRefreshableVersion="3" recordCount="4" xr:uid="{00000000-000A-0000-FFFF-FFFF07000000}">
  <cacheSource type="worksheet">
    <worksheetSource name="Tabla7"/>
  </cacheSource>
  <cacheFields count="18">
    <cacheField name="Fuente_x000a_ (No modificable)" numFmtId="0">
      <sharedItems/>
    </cacheField>
    <cacheField name="Sector _x000a_(No modificable)" numFmtId="0">
      <sharedItems/>
    </cacheField>
    <cacheField name="Origen_Fuente  _x000a_(No modificable)" numFmtId="0">
      <sharedItems containsBlank="1" count="2">
        <s v="Flota gestión de residuos"/>
        <m u="1"/>
      </sharedItems>
    </cacheField>
    <cacheField name="Tipología_x000a_(Obligatorio)" numFmtId="0">
      <sharedItems containsNonDate="0" containsBlank="1" count="5">
        <m/>
        <s v="Turismos" u="1"/>
        <s v="Furgonetas y furgones" u="1"/>
        <s v="Ciclomotores y motocicletas" u="1"/>
        <s v="Camiones" u="1"/>
      </sharedItems>
    </cacheField>
    <cacheField name="Combustible_x000a_(Obligatorio)" numFmtId="0">
      <sharedItems containsNonDate="0" containsString="0" containsBlank="1" count="1">
        <m/>
      </sharedItems>
    </cacheField>
    <cacheField name="Modelo_x000a_(No obligatorio)" numFmtId="0">
      <sharedItems containsNonDate="0" containsString="0" containsBlank="1"/>
    </cacheField>
    <cacheField name="Matrícula_x000a_(No obligatorio)" numFmtId="0">
      <sharedItems containsNonDate="0" containsString="0" containsBlank="1"/>
    </cacheField>
    <cacheField name="Promedio de vehículos_x000a_(A cumplimentar)" numFmtId="0">
      <sharedItems containsNonDate="0" containsString="0" containsBlank="1"/>
    </cacheField>
    <cacheField name="Mes_x000a_(No obligatorio)" numFmtId="4">
      <sharedItems containsNonDate="0" containsString="0" containsBlank="1"/>
    </cacheField>
    <cacheField name="Año_x000a_(Obligatorio)" numFmtId="0">
      <sharedItems containsNonDate="0" containsString="0" containsBlank="1" count="1">
        <m/>
      </sharedItems>
    </cacheField>
    <cacheField name="Dato de actividad_x000a_(A cumplimentar)" numFmtId="4">
      <sharedItems containsNonDate="0" containsString="0" containsBlank="1"/>
    </cacheField>
    <cacheField name="Unidad DA_x000a_(A cumplimentar)" numFmtId="0">
      <sharedItems containsNonDate="0" containsString="0" containsBlank="1"/>
    </cacheField>
    <cacheField name="Concat." numFmtId="0">
      <sharedItems/>
    </cacheField>
    <cacheField name="kgCO2/ud" numFmtId="165">
      <sharedItems/>
    </cacheField>
    <cacheField name="kgCH4/ud" numFmtId="165">
      <sharedItems/>
    </cacheField>
    <cacheField name="kgN2O/ud" numFmtId="165">
      <sharedItems/>
    </cacheField>
    <cacheField name="Emisiones (tCO2e)" numFmtId="4">
      <sharedItems containsNonDate="0" containsString="0" containsBlank="1"/>
    </cacheField>
    <cacheField name="Observaciones" numFmtId="165">
      <sharedItems containsNonDate="0" containsString="0" containsBlank="1"/>
    </cacheField>
  </cacheFields>
  <extLst>
    <ext xmlns:x14="http://schemas.microsoft.com/office/spreadsheetml/2009/9/main" uri="{725AE2AE-9491-48be-B2B4-4EB974FC3084}">
      <x14:pivotCacheDefinition pivotCacheId="1893966092"/>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Palacios Guerrero" refreshedDate="44979.577500925923" createdVersion="8" refreshedVersion="8" minRefreshableVersion="3" recordCount="7" xr:uid="{00000000-000A-0000-FFFF-FFFF08000000}">
  <cacheSource type="worksheet">
    <worksheetSource name="Tabla8"/>
  </cacheSource>
  <cacheFields count="19">
    <cacheField name="Fuente_x000a_ (No modificable)" numFmtId="0">
      <sharedItems/>
    </cacheField>
    <cacheField name="Sector _x000a_(No modificable)" numFmtId="0">
      <sharedItems/>
    </cacheField>
    <cacheField name="Origen_Fuente  _x000a_(No modificable)" numFmtId="0">
      <sharedItems containsBlank="1" count="2">
        <s v="Transporte público"/>
        <m u="1"/>
      </sharedItems>
    </cacheField>
    <cacheField name="Tipología_x000a_(Obligatorio)" numFmtId="0">
      <sharedItems containsNonDate="0" containsBlank="1" count="4">
        <m/>
        <s v="Bicicleta" u="1"/>
        <s v="Autobús público" u="1"/>
        <s v="Tranvía / Tren" u="1"/>
      </sharedItems>
    </cacheField>
    <cacheField name="Combustible_x000a_(Obligatorio)" numFmtId="0">
      <sharedItems containsNonDate="0" containsString="0" containsBlank="1" count="1">
        <m/>
      </sharedItems>
    </cacheField>
    <cacheField name="Línea_x000a_(No obligatorio)" numFmtId="0">
      <sharedItems containsNonDate="0" containsString="0" containsBlank="1"/>
    </cacheField>
    <cacheField name="Matrícula_x000a_(No obligatorio)" numFmtId="0">
      <sharedItems containsNonDate="0" containsString="0" containsBlank="1"/>
    </cacheField>
    <cacheField name="Promedio de vehículos_x000a_(A cumplimentar)" numFmtId="0">
      <sharedItems containsNonDate="0" containsString="0" containsBlank="1"/>
    </cacheField>
    <cacheField name="Mes_x000a_(No obligatorio)" numFmtId="4">
      <sharedItems containsNonDate="0" containsString="0" containsBlank="1"/>
    </cacheField>
    <cacheField name="Año_x000a_(Obligatorio)" numFmtId="0">
      <sharedItems containsNonDate="0" containsString="0" containsBlank="1" count="1">
        <m/>
      </sharedItems>
    </cacheField>
    <cacheField name="Promedio pasajero_x000a_(Obligatorio cuando la Unidad DA sea pas·km)" numFmtId="0">
      <sharedItems containsNonDate="0" containsString="0" containsBlank="1"/>
    </cacheField>
    <cacheField name="Dato de actividad_x000a_(A cumplimentar)" numFmtId="4">
      <sharedItems containsNonDate="0" containsString="0" containsBlank="1"/>
    </cacheField>
    <cacheField name="Unidad DA_x000a_(A cumplimentar)" numFmtId="0">
      <sharedItems containsNonDate="0" containsString="0" containsBlank="1"/>
    </cacheField>
    <cacheField name="Concat." numFmtId="0">
      <sharedItems/>
    </cacheField>
    <cacheField name="kgCO2/ud" numFmtId="4">
      <sharedItems/>
    </cacheField>
    <cacheField name="kgCH4/ud" numFmtId="4">
      <sharedItems/>
    </cacheField>
    <cacheField name="kgN2O/ud" numFmtId="4">
      <sharedItems/>
    </cacheField>
    <cacheField name="Emisiones (tCO2e)" numFmtId="0">
      <sharedItems/>
    </cacheField>
    <cacheField name="Observaciones" numFmtId="4">
      <sharedItems containsNonDate="0" containsString="0" containsBlank="1"/>
    </cacheField>
  </cacheFields>
  <extLst>
    <ext xmlns:x14="http://schemas.microsoft.com/office/spreadsheetml/2009/9/main" uri="{725AE2AE-9491-48be-B2B4-4EB974FC3084}">
      <x14:pivotCacheDefinition pivotCacheId="12447586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Municipio"/>
    <m/>
    <s v="Residencial"/>
    <s v="Instalaciones fijas"/>
    <x v="0"/>
    <m/>
    <m/>
    <x v="0"/>
    <x v="0"/>
    <m/>
    <m/>
    <s v=""/>
    <s v=", "/>
    <s v=""/>
    <s v=""/>
    <s v=""/>
    <s v=""/>
    <m/>
  </r>
  <r>
    <s v="Municipio"/>
    <m/>
    <s v="Residencial"/>
    <m/>
    <x v="0"/>
    <m/>
    <m/>
    <x v="0"/>
    <x v="0"/>
    <m/>
    <m/>
    <s v=""/>
    <s v=", "/>
    <s v=""/>
    <s v=""/>
    <s v=""/>
    <s v=""/>
    <m/>
  </r>
  <r>
    <s v="Municipio"/>
    <m/>
    <s v="Residencial"/>
    <m/>
    <x v="0"/>
    <m/>
    <m/>
    <x v="0"/>
    <x v="0"/>
    <m/>
    <m/>
    <s v=""/>
    <s v=", "/>
    <s v=""/>
    <s v=""/>
    <s v=""/>
    <s v=""/>
    <m/>
  </r>
  <r>
    <s v="Municipio"/>
    <m/>
    <s v="Residencial"/>
    <m/>
    <x v="0"/>
    <m/>
    <m/>
    <x v="0"/>
    <x v="0"/>
    <m/>
    <m/>
    <s v=""/>
    <s v=", "/>
    <s v=""/>
    <s v=""/>
    <s v=""/>
    <s v=""/>
    <m/>
  </r>
  <r>
    <s v="Municipio"/>
    <m/>
    <s v="Residencial"/>
    <m/>
    <x v="0"/>
    <m/>
    <m/>
    <x v="0"/>
    <x v="0"/>
    <m/>
    <m/>
    <s v=""/>
    <s v=", "/>
    <s v=""/>
    <s v=""/>
    <s v=""/>
    <s v=""/>
    <m/>
  </r>
  <r>
    <s v="Municipio"/>
    <m/>
    <s v="Residencial"/>
    <m/>
    <x v="0"/>
    <m/>
    <m/>
    <x v="0"/>
    <x v="0"/>
    <m/>
    <m/>
    <s v=""/>
    <s v=", "/>
    <s v=""/>
    <s v=""/>
    <s v=""/>
    <s v=""/>
    <m/>
  </r>
  <r>
    <s v="Municipio"/>
    <m/>
    <s v="Residencial"/>
    <m/>
    <x v="0"/>
    <m/>
    <m/>
    <x v="0"/>
    <x v="0"/>
    <m/>
    <m/>
    <s v=""/>
    <s v=", "/>
    <s v=""/>
    <s v=""/>
    <s v=""/>
    <s v=""/>
    <m/>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Municipio"/>
    <s v="Transporte"/>
    <x v="0"/>
    <x v="0"/>
    <x v="0"/>
    <m/>
    <m/>
    <m/>
    <x v="0"/>
    <m/>
    <m/>
    <s v=" , "/>
    <s v=""/>
    <s v=""/>
    <s v=""/>
    <s v=""/>
    <m/>
  </r>
  <r>
    <s v="Municipio"/>
    <s v="Transporte"/>
    <x v="0"/>
    <x v="0"/>
    <x v="0"/>
    <m/>
    <m/>
    <m/>
    <x v="0"/>
    <m/>
    <m/>
    <s v=" , "/>
    <s v=""/>
    <s v=""/>
    <s v=""/>
    <s v=""/>
    <m/>
  </r>
  <r>
    <s v="Municipio"/>
    <s v="Transporte"/>
    <x v="0"/>
    <x v="0"/>
    <x v="0"/>
    <m/>
    <m/>
    <m/>
    <x v="0"/>
    <m/>
    <m/>
    <s v=" , "/>
    <s v=""/>
    <s v=""/>
    <s v=""/>
    <s v=""/>
    <m/>
  </r>
  <r>
    <s v="Municipio"/>
    <s v="Transporte"/>
    <x v="0"/>
    <x v="0"/>
    <x v="0"/>
    <m/>
    <m/>
    <m/>
    <x v="0"/>
    <m/>
    <m/>
    <s v=" , "/>
    <s v=""/>
    <s v=""/>
    <s v=""/>
    <s v=""/>
    <m/>
  </r>
  <r>
    <s v="Municipio"/>
    <s v="Transporte"/>
    <x v="0"/>
    <x v="0"/>
    <x v="0"/>
    <m/>
    <m/>
    <m/>
    <x v="0"/>
    <m/>
    <m/>
    <s v=" , "/>
    <s v=""/>
    <s v=""/>
    <s v=""/>
    <s v=""/>
    <m/>
  </r>
  <r>
    <s v="Municipio"/>
    <s v="Transporte"/>
    <x v="0"/>
    <x v="0"/>
    <x v="0"/>
    <m/>
    <m/>
    <m/>
    <x v="0"/>
    <m/>
    <m/>
    <s v=" , "/>
    <s v=""/>
    <s v=""/>
    <s v=""/>
    <s v=""/>
    <m/>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s v="Ayuntamiento"/>
    <s v="A1"/>
    <x v="0"/>
    <s v="Instalaciones fijas"/>
    <x v="0"/>
    <m/>
    <x v="0"/>
    <m/>
    <s v="Kg"/>
    <s v="Biomasa, Kg"/>
    <n v="0"/>
    <n v="0"/>
    <n v="0"/>
    <n v="0"/>
    <m/>
  </r>
  <r>
    <s v="Ayuntamiento"/>
    <s v="A1"/>
    <x v="0"/>
    <s v="Instalaciones fijas"/>
    <x v="1"/>
    <m/>
    <x v="0"/>
    <m/>
    <s v="Kwh"/>
    <s v="Eólica, Kwh"/>
    <n v="0"/>
    <n v="0"/>
    <n v="0"/>
    <n v="0"/>
    <m/>
  </r>
  <r>
    <s v="Ayuntamiento"/>
    <s v="A1"/>
    <x v="0"/>
    <s v="Instalaciones fijas"/>
    <x v="2"/>
    <m/>
    <x v="0"/>
    <m/>
    <s v="Kwh"/>
    <s v="Geotermia, Kwh"/>
    <n v="0"/>
    <n v="0"/>
    <n v="0"/>
    <n v="0"/>
    <m/>
  </r>
  <r>
    <s v="Ayuntamiento"/>
    <s v="A1"/>
    <x v="0"/>
    <s v="Instalaciones fijas"/>
    <x v="3"/>
    <m/>
    <x v="0"/>
    <m/>
    <s v="Kwh"/>
    <s v="Hidráulica, Kwh"/>
    <n v="0"/>
    <n v="0"/>
    <n v="0"/>
    <n v="0"/>
    <m/>
  </r>
  <r>
    <s v="Ayuntamiento"/>
    <s v="A1"/>
    <x v="0"/>
    <s v="Instalaciones fijas"/>
    <x v="4"/>
    <m/>
    <x v="0"/>
    <m/>
    <s v="Kwh"/>
    <s v="Solar fotovoltaica, Kwh"/>
    <n v="0"/>
    <n v="0"/>
    <n v="0"/>
    <n v="0"/>
    <m/>
  </r>
  <r>
    <s v="Ayuntamiento"/>
    <s v="A1"/>
    <x v="0"/>
    <s v="Instalaciones fijas"/>
    <x v="5"/>
    <m/>
    <x v="0"/>
    <m/>
    <s v="Kwh"/>
    <s v="Solar térmica, Kwh"/>
    <n v="0"/>
    <n v="0"/>
    <n v="0"/>
    <n v="0"/>
    <m/>
  </r>
  <r>
    <s v="Ayuntamiento"/>
    <s v="A1"/>
    <x v="0"/>
    <s v="Instalaciones fijas"/>
    <x v="0"/>
    <m/>
    <x v="1"/>
    <m/>
    <s v="Kg"/>
    <s v="Biomasa, Kg"/>
    <n v="0"/>
    <n v="0"/>
    <n v="0"/>
    <n v="0"/>
    <m/>
  </r>
  <r>
    <s v="Ayuntamiento"/>
    <s v="A1"/>
    <x v="0"/>
    <s v="Instalaciones fijas"/>
    <x v="1"/>
    <m/>
    <x v="1"/>
    <m/>
    <s v="Kwh"/>
    <s v="Eólica, Kwh"/>
    <n v="0"/>
    <n v="0"/>
    <n v="0"/>
    <n v="0"/>
    <m/>
  </r>
  <r>
    <s v="Ayuntamiento"/>
    <s v="A1"/>
    <x v="0"/>
    <s v="Instalaciones fijas"/>
    <x v="2"/>
    <m/>
    <x v="1"/>
    <m/>
    <s v="Kwh"/>
    <s v="Geotermia, Kwh"/>
    <n v="0"/>
    <n v="0"/>
    <n v="0"/>
    <n v="0"/>
    <m/>
  </r>
  <r>
    <s v="Ayuntamiento"/>
    <s v="A1"/>
    <x v="0"/>
    <s v="Instalaciones fijas"/>
    <x v="3"/>
    <m/>
    <x v="1"/>
    <m/>
    <s v="Kwh"/>
    <s v="Hidráulica, Kwh"/>
    <n v="0"/>
    <n v="0"/>
    <n v="0"/>
    <n v="0"/>
    <m/>
  </r>
  <r>
    <s v="Ayuntamiento"/>
    <s v="A1"/>
    <x v="0"/>
    <s v="Instalaciones fijas"/>
    <x v="4"/>
    <m/>
    <x v="1"/>
    <m/>
    <s v="Kwh"/>
    <s v="Solar fotovoltaica, Kwh"/>
    <n v="0"/>
    <n v="0"/>
    <n v="0"/>
    <n v="0"/>
    <m/>
  </r>
  <r>
    <s v="Ayuntamiento"/>
    <s v="A1"/>
    <x v="0"/>
    <s v="Instalaciones fijas"/>
    <x v="5"/>
    <m/>
    <x v="1"/>
    <m/>
    <s v="Kwh"/>
    <s v="Solar térmica, Kwh"/>
    <n v="0"/>
    <n v="0"/>
    <n v="0"/>
    <n v="0"/>
    <m/>
  </r>
  <r>
    <s v="Municipio"/>
    <s v="A1"/>
    <x v="1"/>
    <s v="Instalaciones fijas"/>
    <x v="0"/>
    <m/>
    <x v="0"/>
    <m/>
    <s v="Kg"/>
    <s v="Biomasa, Kg"/>
    <n v="0"/>
    <n v="0"/>
    <n v="0"/>
    <n v="0"/>
    <m/>
  </r>
  <r>
    <s v="Municipio"/>
    <s v="A1"/>
    <x v="1"/>
    <s v="Instalaciones fijas"/>
    <x v="1"/>
    <m/>
    <x v="0"/>
    <m/>
    <s v="Kwh"/>
    <s v="Eólica, Kwh"/>
    <n v="0"/>
    <n v="0"/>
    <n v="0"/>
    <n v="0"/>
    <m/>
  </r>
  <r>
    <s v="Municipio"/>
    <s v="A1"/>
    <x v="1"/>
    <s v="Instalaciones fijas"/>
    <x v="2"/>
    <m/>
    <x v="0"/>
    <m/>
    <s v="Kwh"/>
    <s v="Geotermia, Kwh"/>
    <n v="0"/>
    <n v="0"/>
    <n v="0"/>
    <n v="0"/>
    <m/>
  </r>
  <r>
    <s v="Municipio"/>
    <s v="A1"/>
    <x v="1"/>
    <s v="Instalaciones fijas"/>
    <x v="3"/>
    <m/>
    <x v="0"/>
    <m/>
    <s v="Kwh"/>
    <s v="Hidráulica, Kwh"/>
    <n v="0"/>
    <n v="0"/>
    <n v="0"/>
    <n v="0"/>
    <m/>
  </r>
  <r>
    <s v="Municipio"/>
    <s v="A1"/>
    <x v="1"/>
    <s v="Instalaciones fijas"/>
    <x v="4"/>
    <m/>
    <x v="0"/>
    <m/>
    <s v="Kwh"/>
    <s v="Solar fotovoltaica, Kwh"/>
    <n v="0"/>
    <n v="0"/>
    <n v="0"/>
    <n v="0"/>
    <m/>
  </r>
  <r>
    <s v="Municipio"/>
    <s v="A1"/>
    <x v="1"/>
    <s v="Instalaciones fijas"/>
    <x v="5"/>
    <m/>
    <x v="0"/>
    <m/>
    <s v="Kwh"/>
    <s v="Solar térmica, Kwh"/>
    <n v="0"/>
    <n v="0"/>
    <n v="0"/>
    <n v="0"/>
    <m/>
  </r>
  <r>
    <s v="Municipio"/>
    <s v="A1"/>
    <x v="1"/>
    <s v="Instalaciones fijas"/>
    <x v="0"/>
    <m/>
    <x v="1"/>
    <m/>
    <s v="Kg"/>
    <s v="Biomasa, Kg"/>
    <n v="0"/>
    <n v="0"/>
    <n v="0"/>
    <n v="0"/>
    <m/>
  </r>
  <r>
    <s v="Municipio"/>
    <s v="A1"/>
    <x v="1"/>
    <s v="Instalaciones fijas"/>
    <x v="1"/>
    <m/>
    <x v="1"/>
    <m/>
    <s v="Kwh"/>
    <s v="Eólica, Kwh"/>
    <n v="0"/>
    <n v="0"/>
    <n v="0"/>
    <n v="0"/>
    <m/>
  </r>
  <r>
    <s v="Municipio"/>
    <s v="A1"/>
    <x v="1"/>
    <s v="Instalaciones fijas"/>
    <x v="2"/>
    <m/>
    <x v="1"/>
    <m/>
    <s v="Kwh"/>
    <s v="Geotermia, Kwh"/>
    <n v="0"/>
    <n v="0"/>
    <n v="0"/>
    <n v="0"/>
    <m/>
  </r>
  <r>
    <s v="Municipio"/>
    <s v="A1"/>
    <x v="1"/>
    <s v="Instalaciones fijas"/>
    <x v="3"/>
    <m/>
    <x v="1"/>
    <m/>
    <s v="Kwh"/>
    <s v="Hidráulica, Kwh"/>
    <n v="0"/>
    <n v="0"/>
    <n v="0"/>
    <n v="0"/>
    <m/>
  </r>
  <r>
    <s v="Municipio"/>
    <s v="A1"/>
    <x v="1"/>
    <s v="Instalaciones fijas"/>
    <x v="4"/>
    <m/>
    <x v="1"/>
    <m/>
    <s v="Kwh"/>
    <s v="Solar fotovoltaica, Kwh"/>
    <n v="0"/>
    <n v="0"/>
    <n v="0"/>
    <n v="0"/>
    <m/>
  </r>
  <r>
    <s v="Municipio"/>
    <s v="A1"/>
    <x v="1"/>
    <s v="Instalaciones fijas"/>
    <x v="5"/>
    <m/>
    <x v="1"/>
    <m/>
    <s v="Kwh"/>
    <s v="Solar térmica, Kwh"/>
    <n v="0"/>
    <n v="0"/>
    <n v="0"/>
    <n v="0"/>
    <m/>
  </r>
  <r>
    <s v="Municipio"/>
    <s v="A1"/>
    <x v="0"/>
    <s v="Instalaciones fijas"/>
    <x v="0"/>
    <m/>
    <x v="0"/>
    <m/>
    <s v="Kg"/>
    <s v="Biomasa, Kg"/>
    <n v="0"/>
    <n v="0"/>
    <n v="0"/>
    <n v="0"/>
    <m/>
  </r>
  <r>
    <s v="Municipio"/>
    <s v="A1"/>
    <x v="0"/>
    <s v="Instalaciones fijas"/>
    <x v="1"/>
    <m/>
    <x v="0"/>
    <m/>
    <s v="Kwh"/>
    <s v="Eólica, Kwh"/>
    <n v="0"/>
    <n v="0"/>
    <n v="0"/>
    <n v="0"/>
    <m/>
  </r>
  <r>
    <s v="Municipio"/>
    <s v="A1"/>
    <x v="0"/>
    <s v="Instalaciones fijas"/>
    <x v="2"/>
    <m/>
    <x v="0"/>
    <m/>
    <s v="Kwh"/>
    <s v="Geotermia, Kwh"/>
    <n v="0"/>
    <n v="0"/>
    <n v="0"/>
    <n v="0"/>
    <m/>
  </r>
  <r>
    <s v="Municipio"/>
    <s v="A1"/>
    <x v="0"/>
    <s v="Instalaciones fijas"/>
    <x v="3"/>
    <m/>
    <x v="0"/>
    <m/>
    <s v="Kwh"/>
    <s v="Hidráulica, Kwh"/>
    <n v="0"/>
    <n v="0"/>
    <n v="0"/>
    <n v="0"/>
    <m/>
  </r>
  <r>
    <s v="Municipio"/>
    <s v="A1"/>
    <x v="0"/>
    <s v="Instalaciones fijas"/>
    <x v="4"/>
    <m/>
    <x v="0"/>
    <m/>
    <s v="Kwh"/>
    <s v="Solar fotovoltaica, Kwh"/>
    <n v="0"/>
    <n v="0"/>
    <n v="0"/>
    <n v="0"/>
    <m/>
  </r>
  <r>
    <s v="Municipio"/>
    <s v="A1"/>
    <x v="0"/>
    <s v="Instalaciones fijas"/>
    <x v="5"/>
    <m/>
    <x v="0"/>
    <m/>
    <s v="Kwh"/>
    <s v="Solar térmica, Kwh"/>
    <n v="0"/>
    <n v="0"/>
    <n v="0"/>
    <n v="0"/>
    <m/>
  </r>
  <r>
    <s v="Municipio"/>
    <s v="A1"/>
    <x v="0"/>
    <s v="Instalaciones fijas"/>
    <x v="0"/>
    <m/>
    <x v="1"/>
    <m/>
    <s v="Kg"/>
    <s v="Biomasa, Kg"/>
    <n v="0"/>
    <n v="0"/>
    <n v="0"/>
    <n v="0"/>
    <m/>
  </r>
  <r>
    <s v="Municipio"/>
    <s v="A1"/>
    <x v="0"/>
    <s v="Instalaciones fijas"/>
    <x v="1"/>
    <m/>
    <x v="1"/>
    <m/>
    <s v="Kwh"/>
    <s v="Eólica, Kwh"/>
    <n v="0"/>
    <n v="0"/>
    <n v="0"/>
    <n v="0"/>
    <m/>
  </r>
  <r>
    <s v="Municipio"/>
    <s v="A1"/>
    <x v="0"/>
    <s v="Instalaciones fijas"/>
    <x v="2"/>
    <m/>
    <x v="1"/>
    <m/>
    <s v="Kwh"/>
    <s v="Geotermia, Kwh"/>
    <n v="0"/>
    <n v="0"/>
    <n v="0"/>
    <n v="0"/>
    <m/>
  </r>
  <r>
    <s v="Municipio"/>
    <s v="A1"/>
    <x v="0"/>
    <s v="Instalaciones fijas"/>
    <x v="3"/>
    <m/>
    <x v="1"/>
    <m/>
    <s v="Kwh"/>
    <s v="Hidráulica, Kwh"/>
    <n v="0"/>
    <n v="0"/>
    <n v="0"/>
    <n v="0"/>
    <m/>
  </r>
  <r>
    <s v="Municipio"/>
    <s v="A1"/>
    <x v="0"/>
    <s v="Instalaciones fijas"/>
    <x v="4"/>
    <m/>
    <x v="1"/>
    <m/>
    <s v="Kwh"/>
    <s v="Solar fotovoltaica, Kwh"/>
    <n v="0"/>
    <n v="0"/>
    <n v="0"/>
    <n v="0"/>
    <m/>
  </r>
  <r>
    <s v="Municipio"/>
    <s v="A1"/>
    <x v="0"/>
    <s v="Instalaciones fijas"/>
    <x v="5"/>
    <m/>
    <x v="1"/>
    <m/>
    <s v="Kwh"/>
    <s v="Solar térmica, Kwh"/>
    <n v="0"/>
    <n v="0"/>
    <n v="0"/>
    <n v="0"/>
    <m/>
  </r>
  <r>
    <s v="Municipio"/>
    <s v="A1"/>
    <x v="2"/>
    <s v="Instalaciones fijas"/>
    <x v="0"/>
    <m/>
    <x v="0"/>
    <m/>
    <s v="Kg"/>
    <s v="Biomasa, Kg"/>
    <n v="0"/>
    <n v="0"/>
    <n v="0"/>
    <n v="0"/>
    <m/>
  </r>
  <r>
    <s v="Municipio"/>
    <s v="A1"/>
    <x v="2"/>
    <s v="Instalaciones fijas"/>
    <x v="1"/>
    <m/>
    <x v="0"/>
    <m/>
    <s v="Kwh"/>
    <s v="Eólica, Kwh"/>
    <n v="0"/>
    <n v="0"/>
    <n v="0"/>
    <n v="0"/>
    <m/>
  </r>
  <r>
    <s v="Municipio"/>
    <s v="A1"/>
    <x v="2"/>
    <s v="Instalaciones fijas"/>
    <x v="2"/>
    <m/>
    <x v="0"/>
    <m/>
    <s v="Kwh"/>
    <s v="Geotermia, Kwh"/>
    <n v="0"/>
    <n v="0"/>
    <n v="0"/>
    <n v="0"/>
    <m/>
  </r>
  <r>
    <s v="Municipio"/>
    <s v="A1"/>
    <x v="2"/>
    <s v="Instalaciones fijas"/>
    <x v="3"/>
    <m/>
    <x v="0"/>
    <m/>
    <s v="Kwh"/>
    <s v="Hidráulica, Kwh"/>
    <n v="0"/>
    <n v="0"/>
    <n v="0"/>
    <n v="0"/>
    <m/>
  </r>
  <r>
    <s v="Municipio"/>
    <s v="A1"/>
    <x v="2"/>
    <s v="Instalaciones fijas"/>
    <x v="4"/>
    <m/>
    <x v="0"/>
    <m/>
    <s v="Kwh"/>
    <s v="Solar fotovoltaica, Kwh"/>
    <n v="0"/>
    <n v="0"/>
    <n v="0"/>
    <n v="0"/>
    <m/>
  </r>
  <r>
    <s v="Municipio"/>
    <s v="A1"/>
    <x v="2"/>
    <s v="Instalaciones fijas"/>
    <x v="5"/>
    <m/>
    <x v="0"/>
    <m/>
    <s v="Kwh"/>
    <s v="Solar térmica, Kwh"/>
    <n v="0"/>
    <n v="0"/>
    <n v="0"/>
    <n v="0"/>
    <m/>
  </r>
  <r>
    <s v="Municipio"/>
    <s v="A1"/>
    <x v="2"/>
    <s v="Instalaciones fijas"/>
    <x v="0"/>
    <m/>
    <x v="1"/>
    <m/>
    <s v="Kg"/>
    <s v="Biomasa, Kg"/>
    <n v="0"/>
    <n v="0"/>
    <n v="0"/>
    <n v="0"/>
    <m/>
  </r>
  <r>
    <s v="Municipio"/>
    <s v="A1"/>
    <x v="2"/>
    <s v="Instalaciones fijas"/>
    <x v="1"/>
    <m/>
    <x v="1"/>
    <m/>
    <s v="Kwh"/>
    <s v="Eólica, Kwh"/>
    <n v="0"/>
    <n v="0"/>
    <n v="0"/>
    <n v="0"/>
    <m/>
  </r>
  <r>
    <s v="Municipio"/>
    <s v="A1"/>
    <x v="2"/>
    <s v="Instalaciones fijas"/>
    <x v="2"/>
    <m/>
    <x v="1"/>
    <m/>
    <s v="Kwh"/>
    <s v="Geotermia, Kwh"/>
    <n v="0"/>
    <n v="0"/>
    <n v="0"/>
    <n v="0"/>
    <m/>
  </r>
  <r>
    <s v="Municipio"/>
    <s v="A1"/>
    <x v="2"/>
    <s v="Instalaciones fijas"/>
    <x v="3"/>
    <m/>
    <x v="1"/>
    <m/>
    <s v="Kwh"/>
    <s v="Hidráulica, Kwh"/>
    <n v="0"/>
    <n v="0"/>
    <n v="0"/>
    <n v="0"/>
    <m/>
  </r>
  <r>
    <s v="Municipio"/>
    <s v="A1"/>
    <x v="2"/>
    <s v="Instalaciones fijas"/>
    <x v="4"/>
    <m/>
    <x v="1"/>
    <m/>
    <s v="Kwh"/>
    <s v="Solar fotovoltaica, Kwh"/>
    <n v="0"/>
    <n v="0"/>
    <n v="0"/>
    <n v="0"/>
    <m/>
  </r>
  <r>
    <s v="Municipio"/>
    <s v="A1"/>
    <x v="2"/>
    <s v="Instalaciones fijas"/>
    <x v="5"/>
    <m/>
    <x v="1"/>
    <m/>
    <s v="Kwh"/>
    <s v="Solar térmica, Kwh"/>
    <n v="0"/>
    <n v="0"/>
    <n v="0"/>
    <n v="0"/>
    <m/>
  </r>
</pivotCacheRecords>
</file>

<file path=xl/pivotCache/pivotCacheRecords1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Municipio"/>
    <s v="Transporte"/>
    <x v="0"/>
    <m/>
    <m/>
    <m/>
    <m/>
    <m/>
    <m/>
    <m/>
    <m/>
    <s v=" , "/>
    <s v=""/>
    <s v=""/>
    <s v=""/>
    <s v=""/>
    <m/>
  </r>
</pivotCacheRecords>
</file>

<file path=xl/pivotCache/pivotCacheRecords1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Municipio"/>
    <s v="Residencial"/>
    <m/>
    <m/>
    <e v="#N/A"/>
    <x v="0"/>
    <x v="0"/>
    <x v="0"/>
    <e v="#N/A"/>
    <s v=""/>
    <e v="#N/A"/>
    <e v="#N/A"/>
    <e v="#N/A"/>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Municipio"/>
    <m/>
    <s v="Servicios"/>
    <m/>
    <x v="0"/>
    <m/>
    <m/>
    <x v="0"/>
    <x v="0"/>
    <m/>
    <m/>
    <s v=""/>
    <s v=", "/>
    <s v=""/>
    <s v=""/>
    <s v=""/>
    <s v=""/>
    <m/>
  </r>
  <r>
    <s v="Municipio"/>
    <m/>
    <s v="Servicios"/>
    <m/>
    <x v="0"/>
    <m/>
    <m/>
    <x v="0"/>
    <x v="0"/>
    <m/>
    <m/>
    <s v=""/>
    <s v=", "/>
    <s v=""/>
    <s v=""/>
    <s v=""/>
    <s v=""/>
    <m/>
  </r>
  <r>
    <s v="Municipio"/>
    <m/>
    <s v="Servicios"/>
    <m/>
    <x v="0"/>
    <m/>
    <m/>
    <x v="0"/>
    <x v="0"/>
    <m/>
    <m/>
    <s v=""/>
    <s v=", "/>
    <s v=""/>
    <s v=""/>
    <s v=""/>
    <s v=""/>
    <m/>
  </r>
  <r>
    <s v="Municipio"/>
    <m/>
    <s v="Servicios"/>
    <m/>
    <x v="0"/>
    <m/>
    <m/>
    <x v="0"/>
    <x v="0"/>
    <m/>
    <m/>
    <s v=""/>
    <s v=", "/>
    <s v=""/>
    <s v=""/>
    <s v=""/>
    <s v=""/>
    <m/>
  </r>
  <r>
    <s v="Municipio"/>
    <m/>
    <s v="Servicios"/>
    <m/>
    <x v="0"/>
    <m/>
    <m/>
    <x v="0"/>
    <x v="0"/>
    <m/>
    <m/>
    <s v=""/>
    <s v=", "/>
    <s v=""/>
    <s v=""/>
    <s v=""/>
    <s v=""/>
    <m/>
  </r>
  <r>
    <s v="Municipio"/>
    <m/>
    <s v="Servicios"/>
    <m/>
    <x v="0"/>
    <m/>
    <m/>
    <x v="0"/>
    <x v="0"/>
    <m/>
    <m/>
    <s v=""/>
    <s v=", "/>
    <s v=""/>
    <s v=""/>
    <s v=""/>
    <s v=""/>
    <m/>
  </r>
  <r>
    <s v="Municipio"/>
    <m/>
    <s v="Servicios"/>
    <m/>
    <x v="0"/>
    <m/>
    <m/>
    <x v="0"/>
    <x v="0"/>
    <m/>
    <m/>
    <s v=""/>
    <s v=", "/>
    <s v=""/>
    <s v=""/>
    <s v=""/>
    <s v=""/>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Municipio"/>
    <s v="A1"/>
    <s v="Industrial"/>
    <s v="Instalaciones fijas"/>
    <x v="0"/>
    <m/>
    <m/>
    <x v="0"/>
    <x v="0"/>
    <m/>
    <m/>
    <s v=""/>
    <s v=", "/>
    <s v=""/>
    <s v=""/>
    <s v=""/>
    <s v=""/>
    <m/>
  </r>
  <r>
    <s v="Municipio"/>
    <s v="A2"/>
    <s v="Industrial"/>
    <s v="Electricidad"/>
    <x v="0"/>
    <m/>
    <m/>
    <x v="0"/>
    <x v="0"/>
    <m/>
    <m/>
    <s v=""/>
    <s v=", "/>
    <s v=""/>
    <s v=""/>
    <s v=""/>
    <s v=""/>
    <m/>
  </r>
  <r>
    <s v="Municipio"/>
    <m/>
    <s v="Industrial"/>
    <m/>
    <x v="0"/>
    <m/>
    <m/>
    <x v="0"/>
    <x v="0"/>
    <m/>
    <m/>
    <s v=""/>
    <s v=", "/>
    <s v=""/>
    <s v=""/>
    <s v=""/>
    <s v=""/>
    <m/>
  </r>
  <r>
    <s v="Municipio"/>
    <m/>
    <s v="Industrial"/>
    <m/>
    <x v="0"/>
    <m/>
    <m/>
    <x v="0"/>
    <x v="0"/>
    <m/>
    <m/>
    <s v=""/>
    <s v=", "/>
    <s v=""/>
    <s v=""/>
    <s v=""/>
    <s v=""/>
    <m/>
  </r>
  <r>
    <s v="Municipio"/>
    <m/>
    <s v="Industrial"/>
    <m/>
    <x v="0"/>
    <m/>
    <m/>
    <x v="0"/>
    <x v="0"/>
    <m/>
    <m/>
    <s v=""/>
    <s v=", "/>
    <s v=""/>
    <s v=""/>
    <s v=""/>
    <s v=""/>
    <m/>
  </r>
  <r>
    <s v="Municipio"/>
    <m/>
    <s v="Industrial"/>
    <m/>
    <x v="0"/>
    <m/>
    <m/>
    <x v="0"/>
    <x v="0"/>
    <m/>
    <m/>
    <s v=""/>
    <s v=", "/>
    <s v=""/>
    <s v=""/>
    <s v=""/>
    <s v=""/>
    <m/>
  </r>
  <r>
    <s v="Municipio"/>
    <m/>
    <s v="Industrial"/>
    <m/>
    <x v="0"/>
    <m/>
    <m/>
    <x v="0"/>
    <x v="0"/>
    <m/>
    <m/>
    <s v=""/>
    <s v=", "/>
    <s v=""/>
    <s v=""/>
    <s v=""/>
    <s v=""/>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Ayuntamiento"/>
    <x v="0"/>
    <s v="Servicios"/>
    <x v="0"/>
    <x v="0"/>
    <x v="0"/>
    <m/>
    <m/>
    <x v="0"/>
    <x v="0"/>
    <m/>
    <m/>
    <s v=""/>
    <s v=", "/>
    <s v=""/>
    <s v=""/>
    <s v=""/>
    <s v=""/>
    <m/>
  </r>
  <r>
    <s v="Ayuntamiento"/>
    <x v="1"/>
    <s v="Servicios"/>
    <x v="1"/>
    <x v="0"/>
    <x v="0"/>
    <m/>
    <m/>
    <x v="0"/>
    <x v="0"/>
    <m/>
    <m/>
    <s v=""/>
    <s v=", "/>
    <s v=""/>
    <s v=""/>
    <s v=""/>
    <s v=""/>
    <m/>
  </r>
  <r>
    <s v="Ayuntamiento"/>
    <x v="1"/>
    <s v="Servicios"/>
    <x v="2"/>
    <x v="0"/>
    <x v="0"/>
    <m/>
    <m/>
    <x v="0"/>
    <x v="0"/>
    <m/>
    <m/>
    <s v=""/>
    <s v=", "/>
    <s v=""/>
    <s v=""/>
    <s v=""/>
    <s v=""/>
    <m/>
  </r>
  <r>
    <s v="Ayuntamiento"/>
    <x v="2"/>
    <s v="Servicios"/>
    <x v="3"/>
    <x v="0"/>
    <x v="0"/>
    <m/>
    <m/>
    <x v="0"/>
    <x v="0"/>
    <m/>
    <m/>
    <s v=""/>
    <s v=", "/>
    <s v=""/>
    <s v=""/>
    <s v=""/>
    <s v=""/>
    <m/>
  </r>
  <r>
    <s v="Ayuntamiento"/>
    <x v="2"/>
    <s v="Servicios"/>
    <x v="3"/>
    <x v="0"/>
    <x v="0"/>
    <m/>
    <m/>
    <x v="0"/>
    <x v="0"/>
    <m/>
    <m/>
    <s v=""/>
    <s v=", "/>
    <s v=""/>
    <s v=""/>
    <s v=""/>
    <s v=""/>
    <m/>
  </r>
  <r>
    <s v="Ayuntamiento"/>
    <x v="2"/>
    <s v="Servicios"/>
    <x v="3"/>
    <x v="0"/>
    <x v="0"/>
    <m/>
    <m/>
    <x v="0"/>
    <x v="0"/>
    <m/>
    <m/>
    <s v=""/>
    <s v=", "/>
    <s v=""/>
    <s v=""/>
    <s v=""/>
    <s v=""/>
    <m/>
  </r>
  <r>
    <s v="Ayuntamiento"/>
    <x v="2"/>
    <s v="Servicios"/>
    <x v="3"/>
    <x v="0"/>
    <x v="0"/>
    <m/>
    <m/>
    <x v="0"/>
    <x v="0"/>
    <m/>
    <m/>
    <s v=""/>
    <s v=", "/>
    <s v=""/>
    <s v=""/>
    <s v=""/>
    <s v=""/>
    <m/>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x v="0"/>
    <m/>
    <x v="0"/>
    <m/>
    <s v="kWh"/>
    <s v="Gas natural, kWh"/>
    <n v="0.182"/>
    <n v="1.6E-2"/>
    <n v="0"/>
    <n v="0"/>
    <m/>
  </r>
  <r>
    <x v="0"/>
    <x v="0"/>
    <x v="0"/>
    <x v="0"/>
    <x v="1"/>
    <m/>
    <x v="0"/>
    <m/>
    <s v="Kg"/>
    <s v="Gas butano, Kg"/>
    <n v="2.996"/>
    <n v="0"/>
    <n v="0"/>
    <n v="0"/>
    <m/>
  </r>
  <r>
    <x v="0"/>
    <x v="0"/>
    <x v="0"/>
    <x v="0"/>
    <x v="2"/>
    <m/>
    <x v="0"/>
    <m/>
    <s v="Kg"/>
    <s v="Gas propano, Kg"/>
    <n v="2.9660000000000002"/>
    <n v="0"/>
    <n v="0"/>
    <n v="0"/>
    <m/>
  </r>
  <r>
    <x v="0"/>
    <x v="0"/>
    <x v="0"/>
    <x v="0"/>
    <x v="3"/>
    <m/>
    <x v="0"/>
    <m/>
    <s v="l"/>
    <s v="Gasóleo C, l"/>
    <n v="2.8809999999999998"/>
    <n v="0.38900000000000001"/>
    <n v="2.3E-2"/>
    <n v="0"/>
    <m/>
  </r>
  <r>
    <x v="0"/>
    <x v="0"/>
    <x v="0"/>
    <x v="0"/>
    <x v="0"/>
    <m/>
    <x v="1"/>
    <m/>
    <s v="kWh"/>
    <s v="Gas natural, kWh"/>
    <n v="0.182"/>
    <n v="1.6E-2"/>
    <n v="0"/>
    <n v="0"/>
    <m/>
  </r>
  <r>
    <x v="0"/>
    <x v="0"/>
    <x v="0"/>
    <x v="0"/>
    <x v="1"/>
    <m/>
    <x v="1"/>
    <m/>
    <s v="Kg"/>
    <s v="Gas butano, Kg"/>
    <n v="2.996"/>
    <n v="0"/>
    <n v="0"/>
    <n v="0"/>
    <m/>
  </r>
  <r>
    <x v="0"/>
    <x v="0"/>
    <x v="0"/>
    <x v="0"/>
    <x v="2"/>
    <m/>
    <x v="1"/>
    <m/>
    <s v="Kg"/>
    <s v="Gas propano, Kg"/>
    <n v="2.9660000000000002"/>
    <n v="0"/>
    <n v="0"/>
    <n v="0"/>
    <m/>
  </r>
  <r>
    <x v="0"/>
    <x v="0"/>
    <x v="0"/>
    <x v="0"/>
    <x v="3"/>
    <m/>
    <x v="1"/>
    <m/>
    <s v="l"/>
    <s v="Gasóleo C, l"/>
    <n v="2.8809999999999998"/>
    <n v="0.38900000000000001"/>
    <n v="2.3E-2"/>
    <n v="0"/>
    <m/>
  </r>
  <r>
    <x v="0"/>
    <x v="0"/>
    <x v="0"/>
    <x v="0"/>
    <x v="4"/>
    <m/>
    <x v="0"/>
    <m/>
    <s v="Kg"/>
    <s v="HFCs - R410A, Kg"/>
    <n v="2088"/>
    <n v="0"/>
    <n v="0"/>
    <n v="0"/>
    <m/>
  </r>
  <r>
    <x v="0"/>
    <x v="0"/>
    <x v="0"/>
    <x v="0"/>
    <x v="4"/>
    <m/>
    <x v="1"/>
    <m/>
    <s v="Kg"/>
    <s v="HFCs - R410A, Kg"/>
    <n v="1923.5"/>
    <n v="0"/>
    <n v="0"/>
    <n v="0"/>
    <m/>
  </r>
  <r>
    <x v="0"/>
    <x v="1"/>
    <x v="0"/>
    <x v="1"/>
    <x v="5"/>
    <m/>
    <x v="0"/>
    <m/>
    <s v="kWh"/>
    <s v="Electricidad Mix nacional, kWh"/>
    <n v="0.25"/>
    <n v="0"/>
    <n v="0"/>
    <n v="0"/>
    <m/>
  </r>
  <r>
    <x v="0"/>
    <x v="1"/>
    <x v="0"/>
    <x v="1"/>
    <x v="5"/>
    <m/>
    <x v="1"/>
    <m/>
    <s v="kWh"/>
    <s v="Electricidad Mix nacional, kWh"/>
    <n v="0.25900000000000001"/>
    <n v="0"/>
    <n v="0"/>
    <n v="0"/>
    <m/>
  </r>
  <r>
    <x v="0"/>
    <x v="1"/>
    <x v="0"/>
    <x v="2"/>
    <x v="5"/>
    <m/>
    <x v="0"/>
    <m/>
    <s v="kWh"/>
    <s v="Electricidad Mix nacional, kWh"/>
    <n v="0.25"/>
    <n v="0"/>
    <n v="0"/>
    <n v="0"/>
    <m/>
  </r>
  <r>
    <x v="0"/>
    <x v="1"/>
    <x v="0"/>
    <x v="2"/>
    <x v="5"/>
    <m/>
    <x v="1"/>
    <m/>
    <s v="kWh"/>
    <s v="Electricidad Mix nacional, kWh"/>
    <n v="0.25900000000000001"/>
    <n v="0"/>
    <n v="0"/>
    <n v="0"/>
    <m/>
  </r>
  <r>
    <x v="1"/>
    <x v="0"/>
    <x v="1"/>
    <x v="0"/>
    <x v="0"/>
    <m/>
    <x v="0"/>
    <m/>
    <s v="kWh"/>
    <s v="Gas natural, kWh"/>
    <n v="0.182"/>
    <n v="1.6E-2"/>
    <n v="0"/>
    <n v="0"/>
    <m/>
  </r>
  <r>
    <x v="1"/>
    <x v="0"/>
    <x v="1"/>
    <x v="0"/>
    <x v="1"/>
    <m/>
    <x v="0"/>
    <m/>
    <s v="Kg"/>
    <s v="Gas butano, Kg"/>
    <n v="2.996"/>
    <n v="0"/>
    <n v="0"/>
    <n v="0"/>
    <m/>
  </r>
  <r>
    <x v="1"/>
    <x v="0"/>
    <x v="1"/>
    <x v="0"/>
    <x v="2"/>
    <m/>
    <x v="0"/>
    <m/>
    <s v="Kg"/>
    <s v="Gas propano, Kg"/>
    <n v="2.9660000000000002"/>
    <n v="0"/>
    <n v="0"/>
    <n v="0"/>
    <m/>
  </r>
  <r>
    <x v="1"/>
    <x v="0"/>
    <x v="1"/>
    <x v="0"/>
    <x v="3"/>
    <m/>
    <x v="0"/>
    <m/>
    <s v="l"/>
    <s v="Gasóleo C, l"/>
    <n v="2.8809999999999998"/>
    <n v="0.38900000000000001"/>
    <n v="2.3E-2"/>
    <n v="0"/>
    <m/>
  </r>
  <r>
    <x v="1"/>
    <x v="0"/>
    <x v="1"/>
    <x v="0"/>
    <x v="0"/>
    <m/>
    <x v="1"/>
    <m/>
    <s v="kWh"/>
    <s v="Gas natural, kWh"/>
    <n v="0.182"/>
    <n v="1.6E-2"/>
    <n v="0"/>
    <n v="0"/>
    <m/>
  </r>
  <r>
    <x v="1"/>
    <x v="0"/>
    <x v="1"/>
    <x v="0"/>
    <x v="1"/>
    <m/>
    <x v="1"/>
    <m/>
    <s v="Kg"/>
    <s v="Gas butano, Kg"/>
    <n v="2.996"/>
    <n v="0"/>
    <n v="0"/>
    <n v="0"/>
    <m/>
  </r>
  <r>
    <x v="1"/>
    <x v="0"/>
    <x v="1"/>
    <x v="0"/>
    <x v="2"/>
    <m/>
    <x v="1"/>
    <m/>
    <s v="Kg"/>
    <s v="Gas propano, Kg"/>
    <n v="2.9660000000000002"/>
    <n v="0"/>
    <n v="0"/>
    <n v="0"/>
    <m/>
  </r>
  <r>
    <x v="1"/>
    <x v="0"/>
    <x v="1"/>
    <x v="0"/>
    <x v="3"/>
    <m/>
    <x v="1"/>
    <m/>
    <s v="l"/>
    <s v="Gasóleo C, l"/>
    <n v="2.8809999999999998"/>
    <n v="0.38900000000000001"/>
    <n v="2.3E-2"/>
    <n v="0"/>
    <m/>
  </r>
  <r>
    <x v="1"/>
    <x v="0"/>
    <x v="1"/>
    <x v="0"/>
    <x v="4"/>
    <m/>
    <x v="0"/>
    <m/>
    <s v="Kg"/>
    <s v="HFCs - R410A, Kg"/>
    <n v="2088"/>
    <n v="0"/>
    <n v="0"/>
    <n v="0"/>
    <m/>
  </r>
  <r>
    <x v="1"/>
    <x v="0"/>
    <x v="1"/>
    <x v="0"/>
    <x v="4"/>
    <m/>
    <x v="1"/>
    <m/>
    <s v="Kg"/>
    <s v="HFCs - R410A, Kg"/>
    <n v="1923.5"/>
    <n v="0"/>
    <n v="0"/>
    <n v="0"/>
    <m/>
  </r>
  <r>
    <x v="1"/>
    <x v="1"/>
    <x v="1"/>
    <x v="2"/>
    <x v="5"/>
    <m/>
    <x v="0"/>
    <m/>
    <s v="kWh"/>
    <s v="Electricidad Mix nacional, kWh"/>
    <n v="0.25"/>
    <n v="0"/>
    <n v="0"/>
    <n v="0"/>
    <m/>
  </r>
  <r>
    <x v="1"/>
    <x v="1"/>
    <x v="1"/>
    <x v="2"/>
    <x v="5"/>
    <m/>
    <x v="1"/>
    <m/>
    <s v="kWh"/>
    <s v="Electricidad Mix nacional, kWh"/>
    <n v="0.25900000000000001"/>
    <n v="0"/>
    <n v="0"/>
    <n v="0"/>
    <m/>
  </r>
  <r>
    <x v="1"/>
    <x v="0"/>
    <x v="0"/>
    <x v="0"/>
    <x v="0"/>
    <m/>
    <x v="0"/>
    <m/>
    <s v="kWh"/>
    <s v="Gas natural, kWh"/>
    <n v="0.182"/>
    <n v="1.6E-2"/>
    <n v="0"/>
    <n v="0"/>
    <m/>
  </r>
  <r>
    <x v="1"/>
    <x v="0"/>
    <x v="0"/>
    <x v="0"/>
    <x v="1"/>
    <m/>
    <x v="0"/>
    <m/>
    <s v="Kg"/>
    <s v="Gas butano, Kg"/>
    <n v="2.996"/>
    <n v="0"/>
    <n v="0"/>
    <n v="0"/>
    <m/>
  </r>
  <r>
    <x v="1"/>
    <x v="0"/>
    <x v="0"/>
    <x v="0"/>
    <x v="2"/>
    <m/>
    <x v="0"/>
    <m/>
    <s v="Kg"/>
    <s v="Gas propano, Kg"/>
    <n v="2.9660000000000002"/>
    <n v="0"/>
    <n v="0"/>
    <n v="0"/>
    <m/>
  </r>
  <r>
    <x v="1"/>
    <x v="0"/>
    <x v="0"/>
    <x v="0"/>
    <x v="3"/>
    <m/>
    <x v="0"/>
    <m/>
    <s v="l"/>
    <s v="Gasóleo C, l"/>
    <n v="2.8809999999999998"/>
    <n v="0.38900000000000001"/>
    <n v="2.3E-2"/>
    <n v="0"/>
    <m/>
  </r>
  <r>
    <x v="1"/>
    <x v="0"/>
    <x v="0"/>
    <x v="0"/>
    <x v="0"/>
    <m/>
    <x v="1"/>
    <m/>
    <s v="kWh"/>
    <s v="Gas natural, kWh"/>
    <n v="0.182"/>
    <n v="1.6E-2"/>
    <n v="0"/>
    <n v="0"/>
    <m/>
  </r>
  <r>
    <x v="1"/>
    <x v="0"/>
    <x v="0"/>
    <x v="0"/>
    <x v="1"/>
    <m/>
    <x v="1"/>
    <m/>
    <s v="Kg"/>
    <s v="Gas butano, Kg"/>
    <n v="2.996"/>
    <n v="0"/>
    <n v="0"/>
    <n v="0"/>
    <m/>
  </r>
  <r>
    <x v="1"/>
    <x v="0"/>
    <x v="0"/>
    <x v="0"/>
    <x v="2"/>
    <m/>
    <x v="1"/>
    <m/>
    <s v="Kg"/>
    <s v="Gas propano, Kg"/>
    <n v="2.9660000000000002"/>
    <n v="0"/>
    <n v="0"/>
    <n v="0"/>
    <m/>
  </r>
  <r>
    <x v="1"/>
    <x v="0"/>
    <x v="0"/>
    <x v="0"/>
    <x v="3"/>
    <m/>
    <x v="1"/>
    <m/>
    <s v="l"/>
    <s v="Gasóleo C, l"/>
    <n v="2.8809999999999998"/>
    <n v="0.38900000000000001"/>
    <n v="2.3E-2"/>
    <n v="0"/>
    <m/>
  </r>
  <r>
    <x v="1"/>
    <x v="0"/>
    <x v="0"/>
    <x v="0"/>
    <x v="4"/>
    <m/>
    <x v="0"/>
    <m/>
    <s v="Kg"/>
    <s v="HFCs - R410A, Kg"/>
    <n v="2088"/>
    <n v="0"/>
    <n v="0"/>
    <n v="0"/>
    <m/>
  </r>
  <r>
    <x v="1"/>
    <x v="0"/>
    <x v="0"/>
    <x v="0"/>
    <x v="4"/>
    <m/>
    <x v="1"/>
    <m/>
    <s v="Kg"/>
    <s v="HFCs - R410A, Kg"/>
    <n v="1923.5"/>
    <n v="0"/>
    <n v="0"/>
    <n v="0"/>
    <m/>
  </r>
  <r>
    <x v="1"/>
    <x v="1"/>
    <x v="0"/>
    <x v="2"/>
    <x v="5"/>
    <m/>
    <x v="0"/>
    <m/>
    <s v="kWh"/>
    <s v="Electricidad Mix nacional, kWh"/>
    <n v="0.25"/>
    <n v="0"/>
    <n v="0"/>
    <n v="0"/>
    <m/>
  </r>
  <r>
    <x v="1"/>
    <x v="1"/>
    <x v="0"/>
    <x v="2"/>
    <x v="5"/>
    <m/>
    <x v="1"/>
    <m/>
    <s v="kWh"/>
    <s v="Electricidad Mix nacional, kWh"/>
    <n v="0.25900000000000001"/>
    <n v="0"/>
    <n v="0"/>
    <n v="0"/>
    <m/>
  </r>
  <r>
    <x v="1"/>
    <x v="0"/>
    <x v="2"/>
    <x v="0"/>
    <x v="0"/>
    <m/>
    <x v="0"/>
    <m/>
    <s v="kWh"/>
    <s v="Gas natural, kWh"/>
    <n v="0.182"/>
    <n v="1.6E-2"/>
    <n v="0"/>
    <n v="0"/>
    <m/>
  </r>
  <r>
    <x v="1"/>
    <x v="0"/>
    <x v="2"/>
    <x v="0"/>
    <x v="1"/>
    <m/>
    <x v="0"/>
    <m/>
    <s v="Kg"/>
    <s v="Gas butano, Kg"/>
    <n v="2.996"/>
    <n v="0"/>
    <n v="0"/>
    <n v="0"/>
    <m/>
  </r>
  <r>
    <x v="1"/>
    <x v="0"/>
    <x v="2"/>
    <x v="0"/>
    <x v="2"/>
    <m/>
    <x v="0"/>
    <m/>
    <s v="Kg"/>
    <s v="Gas propano, Kg"/>
    <n v="2.9660000000000002"/>
    <n v="0"/>
    <n v="0"/>
    <n v="0"/>
    <m/>
  </r>
  <r>
    <x v="1"/>
    <x v="0"/>
    <x v="2"/>
    <x v="0"/>
    <x v="3"/>
    <m/>
    <x v="0"/>
    <m/>
    <s v="l"/>
    <s v="Gasóleo C, l"/>
    <n v="2.8809999999999998"/>
    <n v="0.38900000000000001"/>
    <n v="2.3E-2"/>
    <n v="0"/>
    <m/>
  </r>
  <r>
    <x v="1"/>
    <x v="0"/>
    <x v="2"/>
    <x v="0"/>
    <x v="0"/>
    <m/>
    <x v="1"/>
    <m/>
    <s v="kWh"/>
    <s v="Gas natural, kWh"/>
    <n v="0.182"/>
    <n v="1.6E-2"/>
    <n v="0"/>
    <n v="0"/>
    <m/>
  </r>
  <r>
    <x v="1"/>
    <x v="0"/>
    <x v="2"/>
    <x v="0"/>
    <x v="1"/>
    <m/>
    <x v="1"/>
    <m/>
    <s v="Kg"/>
    <s v="Gas butano, Kg"/>
    <n v="2.996"/>
    <n v="0"/>
    <n v="0"/>
    <n v="0"/>
    <m/>
  </r>
  <r>
    <x v="1"/>
    <x v="0"/>
    <x v="2"/>
    <x v="0"/>
    <x v="2"/>
    <m/>
    <x v="1"/>
    <m/>
    <s v="Kg"/>
    <s v="Gas propano, Kg"/>
    <n v="2.9660000000000002"/>
    <n v="0"/>
    <n v="0"/>
    <n v="0"/>
    <m/>
  </r>
  <r>
    <x v="1"/>
    <x v="0"/>
    <x v="2"/>
    <x v="0"/>
    <x v="3"/>
    <m/>
    <x v="1"/>
    <m/>
    <s v="l"/>
    <s v="Gasóleo C, l"/>
    <n v="2.8809999999999998"/>
    <n v="0.38900000000000001"/>
    <n v="2.3E-2"/>
    <n v="0"/>
    <m/>
  </r>
  <r>
    <x v="1"/>
    <x v="0"/>
    <x v="2"/>
    <x v="0"/>
    <x v="4"/>
    <m/>
    <x v="0"/>
    <m/>
    <s v="Kg"/>
    <s v="HFCs - R410A, Kg"/>
    <n v="2088"/>
    <n v="0"/>
    <n v="0"/>
    <n v="0"/>
    <m/>
  </r>
  <r>
    <x v="1"/>
    <x v="0"/>
    <x v="2"/>
    <x v="0"/>
    <x v="4"/>
    <m/>
    <x v="1"/>
    <m/>
    <s v="Kg"/>
    <s v="HFCs - R410A, Kg"/>
    <n v="1923.5"/>
    <n v="0"/>
    <n v="0"/>
    <n v="0"/>
    <m/>
  </r>
  <r>
    <x v="1"/>
    <x v="1"/>
    <x v="2"/>
    <x v="2"/>
    <x v="5"/>
    <m/>
    <x v="0"/>
    <m/>
    <s v="kWh"/>
    <s v="Electricidad Mix nacional, kWh"/>
    <n v="0.25"/>
    <n v="0"/>
    <n v="0"/>
    <n v="0"/>
    <m/>
  </r>
  <r>
    <x v="1"/>
    <x v="1"/>
    <x v="2"/>
    <x v="2"/>
    <x v="5"/>
    <m/>
    <x v="1"/>
    <m/>
    <s v="kWh"/>
    <s v="Electricidad Mix nacional, kWh"/>
    <n v="0.25900000000000001"/>
    <n v="0"/>
    <n v="0"/>
    <n v="0"/>
    <m/>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
  <r>
    <x v="0"/>
    <s v="Transporte"/>
    <x v="0"/>
    <x v="0"/>
    <x v="0"/>
    <m/>
    <m/>
    <m/>
    <m/>
    <x v="0"/>
    <s v="Turismos Gasolina (E5), "/>
    <s v=""/>
    <s v=""/>
    <s v=""/>
    <s v=""/>
    <m/>
  </r>
  <r>
    <x v="0"/>
    <s v="Transporte"/>
    <x v="0"/>
    <x v="0"/>
    <x v="1"/>
    <m/>
    <m/>
    <m/>
    <m/>
    <x v="0"/>
    <s v="Turismos Gasóleo A (B7), "/>
    <s v=""/>
    <s v=""/>
    <s v=""/>
    <s v=""/>
    <m/>
  </r>
  <r>
    <x v="0"/>
    <s v="Transporte"/>
    <x v="0"/>
    <x v="0"/>
    <x v="2"/>
    <m/>
    <m/>
    <m/>
    <m/>
    <x v="0"/>
    <s v="Turismos GLP, "/>
    <s v=""/>
    <s v=""/>
    <s v=""/>
    <s v=""/>
    <m/>
  </r>
  <r>
    <x v="0"/>
    <s v="Transporte"/>
    <x v="0"/>
    <x v="0"/>
    <x v="3"/>
    <m/>
    <m/>
    <m/>
    <m/>
    <x v="0"/>
    <s v="Turismos Híbrido, "/>
    <s v=""/>
    <s v=""/>
    <s v=""/>
    <s v=""/>
    <m/>
  </r>
  <r>
    <x v="0"/>
    <s v="Transporte"/>
    <x v="0"/>
    <x v="0"/>
    <x v="4"/>
    <m/>
    <m/>
    <m/>
    <m/>
    <x v="0"/>
    <s v="Turismos Eléctrico, "/>
    <s v=""/>
    <s v=""/>
    <s v=""/>
    <s v=""/>
    <m/>
  </r>
  <r>
    <x v="0"/>
    <s v="Transporte"/>
    <x v="0"/>
    <x v="0"/>
    <x v="0"/>
    <m/>
    <m/>
    <m/>
    <m/>
    <x v="1"/>
    <s v="Turismos Gasolina (E5), "/>
    <s v=""/>
    <s v=""/>
    <s v=""/>
    <s v=""/>
    <m/>
  </r>
  <r>
    <x v="0"/>
    <s v="Transporte"/>
    <x v="0"/>
    <x v="0"/>
    <x v="1"/>
    <m/>
    <m/>
    <m/>
    <m/>
    <x v="1"/>
    <s v="Turismos Gasóleo A (B7), "/>
    <s v=""/>
    <s v=""/>
    <s v=""/>
    <s v=""/>
    <m/>
  </r>
  <r>
    <x v="0"/>
    <s v="Transporte"/>
    <x v="0"/>
    <x v="0"/>
    <x v="2"/>
    <m/>
    <m/>
    <m/>
    <m/>
    <x v="1"/>
    <s v="Turismos GLP, "/>
    <s v=""/>
    <s v=""/>
    <s v=""/>
    <s v=""/>
    <m/>
  </r>
  <r>
    <x v="0"/>
    <s v="Transporte"/>
    <x v="0"/>
    <x v="0"/>
    <x v="3"/>
    <m/>
    <m/>
    <m/>
    <m/>
    <x v="1"/>
    <s v="Turismos Híbrido, "/>
    <s v=""/>
    <s v=""/>
    <s v=""/>
    <s v=""/>
    <m/>
  </r>
  <r>
    <x v="0"/>
    <s v="Transporte"/>
    <x v="0"/>
    <x v="0"/>
    <x v="4"/>
    <m/>
    <m/>
    <m/>
    <m/>
    <x v="1"/>
    <s v="Turismos Eléctrico, "/>
    <s v=""/>
    <s v=""/>
    <s v=""/>
    <s v=""/>
    <m/>
  </r>
  <r>
    <x v="0"/>
    <s v="Transporte"/>
    <x v="0"/>
    <x v="1"/>
    <x v="0"/>
    <m/>
    <m/>
    <m/>
    <m/>
    <x v="0"/>
    <s v="Furgonetas y furgones Gasolina (E5), "/>
    <s v=""/>
    <s v=""/>
    <s v=""/>
    <s v=""/>
    <m/>
  </r>
  <r>
    <x v="0"/>
    <s v="Transporte"/>
    <x v="0"/>
    <x v="1"/>
    <x v="1"/>
    <m/>
    <m/>
    <m/>
    <m/>
    <x v="0"/>
    <s v="Furgonetas y furgones Gasóleo A (B7), "/>
    <s v=""/>
    <s v=""/>
    <s v=""/>
    <s v=""/>
    <m/>
  </r>
  <r>
    <x v="0"/>
    <s v="Transporte"/>
    <x v="0"/>
    <x v="1"/>
    <x v="2"/>
    <m/>
    <m/>
    <m/>
    <m/>
    <x v="0"/>
    <s v="Furgonetas y furgones GLP, "/>
    <s v=""/>
    <s v=""/>
    <s v=""/>
    <s v=""/>
    <m/>
  </r>
  <r>
    <x v="0"/>
    <s v="Transporte"/>
    <x v="0"/>
    <x v="1"/>
    <x v="3"/>
    <m/>
    <m/>
    <m/>
    <m/>
    <x v="0"/>
    <s v="Furgonetas y furgones Híbrido, "/>
    <s v=""/>
    <s v=""/>
    <s v=""/>
    <s v=""/>
    <m/>
  </r>
  <r>
    <x v="0"/>
    <s v="Transporte"/>
    <x v="0"/>
    <x v="1"/>
    <x v="4"/>
    <m/>
    <m/>
    <m/>
    <m/>
    <x v="0"/>
    <s v="Furgonetas y furgones Eléctrico, "/>
    <s v=""/>
    <s v=""/>
    <s v=""/>
    <s v=""/>
    <m/>
  </r>
  <r>
    <x v="0"/>
    <s v="Transporte"/>
    <x v="0"/>
    <x v="1"/>
    <x v="0"/>
    <m/>
    <m/>
    <m/>
    <m/>
    <x v="1"/>
    <s v="Furgonetas y furgones Gasolina (E5), "/>
    <s v=""/>
    <s v=""/>
    <s v=""/>
    <s v=""/>
    <m/>
  </r>
  <r>
    <x v="0"/>
    <s v="Transporte"/>
    <x v="0"/>
    <x v="1"/>
    <x v="1"/>
    <m/>
    <m/>
    <m/>
    <m/>
    <x v="1"/>
    <s v="Furgonetas y furgones Gasóleo A (B7), "/>
    <s v=""/>
    <s v=""/>
    <s v=""/>
    <s v=""/>
    <m/>
  </r>
  <r>
    <x v="0"/>
    <s v="Transporte"/>
    <x v="0"/>
    <x v="1"/>
    <x v="2"/>
    <m/>
    <m/>
    <m/>
    <m/>
    <x v="1"/>
    <s v="Furgonetas y furgones GLP, "/>
    <s v=""/>
    <s v=""/>
    <s v=""/>
    <s v=""/>
    <m/>
  </r>
  <r>
    <x v="0"/>
    <s v="Transporte"/>
    <x v="0"/>
    <x v="1"/>
    <x v="3"/>
    <m/>
    <m/>
    <m/>
    <m/>
    <x v="1"/>
    <s v="Furgonetas y furgones Híbrido, "/>
    <s v=""/>
    <s v=""/>
    <s v=""/>
    <s v=""/>
    <m/>
  </r>
  <r>
    <x v="0"/>
    <s v="Transporte"/>
    <x v="0"/>
    <x v="1"/>
    <x v="4"/>
    <m/>
    <m/>
    <m/>
    <m/>
    <x v="1"/>
    <s v="Furgonetas y furgones Eléctrico, "/>
    <s v=""/>
    <s v=""/>
    <s v=""/>
    <s v=""/>
    <m/>
  </r>
  <r>
    <x v="0"/>
    <s v="Transporte"/>
    <x v="0"/>
    <x v="2"/>
    <x v="0"/>
    <m/>
    <m/>
    <m/>
    <m/>
    <x v="0"/>
    <s v="Ciclomotores y motocicletas Gasolina (E5), "/>
    <s v=""/>
    <s v=""/>
    <s v=""/>
    <s v=""/>
    <m/>
  </r>
  <r>
    <x v="0"/>
    <s v="Transporte"/>
    <x v="0"/>
    <x v="2"/>
    <x v="4"/>
    <m/>
    <m/>
    <m/>
    <m/>
    <x v="0"/>
    <s v="Ciclomotores y motocicletas Eléctrico, "/>
    <s v=""/>
    <s v=""/>
    <s v=""/>
    <s v=""/>
    <m/>
  </r>
  <r>
    <x v="0"/>
    <s v="Transporte"/>
    <x v="0"/>
    <x v="2"/>
    <x v="0"/>
    <m/>
    <m/>
    <m/>
    <m/>
    <x v="1"/>
    <s v="Ciclomotores y motocicletas Gasolina (E5), "/>
    <s v=""/>
    <s v=""/>
    <s v=""/>
    <s v=""/>
    <m/>
  </r>
  <r>
    <x v="0"/>
    <s v="Transporte"/>
    <x v="0"/>
    <x v="2"/>
    <x v="4"/>
    <m/>
    <m/>
    <m/>
    <m/>
    <x v="1"/>
    <s v="Ciclomotores y motocicletas Eléctrico, "/>
    <s v=""/>
    <s v=""/>
    <s v=""/>
    <s v=""/>
    <m/>
  </r>
  <r>
    <x v="0"/>
    <s v="Transporte"/>
    <x v="1"/>
    <x v="0"/>
    <x v="0"/>
    <m/>
    <m/>
    <m/>
    <m/>
    <x v="0"/>
    <s v="Turismos Gasolina (E5), "/>
    <s v=""/>
    <s v=""/>
    <s v=""/>
    <s v=""/>
    <m/>
  </r>
  <r>
    <x v="0"/>
    <s v="Transporte"/>
    <x v="1"/>
    <x v="0"/>
    <x v="1"/>
    <m/>
    <m/>
    <m/>
    <m/>
    <x v="0"/>
    <s v="Turismos Gasóleo A (B7), "/>
    <s v=""/>
    <s v=""/>
    <s v=""/>
    <s v=""/>
    <m/>
  </r>
  <r>
    <x v="0"/>
    <s v="Transporte"/>
    <x v="1"/>
    <x v="0"/>
    <x v="2"/>
    <m/>
    <m/>
    <m/>
    <m/>
    <x v="0"/>
    <s v="Turismos GLP, "/>
    <s v=""/>
    <s v=""/>
    <s v=""/>
    <s v=""/>
    <m/>
  </r>
  <r>
    <x v="0"/>
    <s v="Transporte"/>
    <x v="1"/>
    <x v="0"/>
    <x v="3"/>
    <m/>
    <m/>
    <m/>
    <m/>
    <x v="0"/>
    <s v="Turismos Híbrido, "/>
    <s v=""/>
    <s v=""/>
    <s v=""/>
    <s v=""/>
    <m/>
  </r>
  <r>
    <x v="0"/>
    <s v="Transporte"/>
    <x v="1"/>
    <x v="0"/>
    <x v="4"/>
    <m/>
    <m/>
    <m/>
    <m/>
    <x v="0"/>
    <s v="Turismos Eléctrico, "/>
    <s v=""/>
    <s v=""/>
    <s v=""/>
    <s v=""/>
    <m/>
  </r>
  <r>
    <x v="0"/>
    <s v="Transporte"/>
    <x v="1"/>
    <x v="0"/>
    <x v="0"/>
    <m/>
    <m/>
    <m/>
    <m/>
    <x v="1"/>
    <s v="Turismos Gasolina (E5), "/>
    <s v=""/>
    <s v=""/>
    <s v=""/>
    <s v=""/>
    <m/>
  </r>
  <r>
    <x v="0"/>
    <s v="Transporte"/>
    <x v="1"/>
    <x v="0"/>
    <x v="1"/>
    <m/>
    <m/>
    <m/>
    <m/>
    <x v="1"/>
    <s v="Turismos Gasóleo A (B7), "/>
    <s v=""/>
    <s v=""/>
    <s v=""/>
    <s v=""/>
    <m/>
  </r>
  <r>
    <x v="0"/>
    <s v="Transporte"/>
    <x v="1"/>
    <x v="0"/>
    <x v="2"/>
    <m/>
    <m/>
    <m/>
    <m/>
    <x v="1"/>
    <s v="Turismos GLP, "/>
    <s v=""/>
    <s v=""/>
    <s v=""/>
    <s v=""/>
    <m/>
  </r>
  <r>
    <x v="0"/>
    <s v="Transporte"/>
    <x v="1"/>
    <x v="0"/>
    <x v="3"/>
    <m/>
    <m/>
    <m/>
    <m/>
    <x v="1"/>
    <s v="Turismos Híbrido, "/>
    <s v=""/>
    <s v=""/>
    <s v=""/>
    <s v=""/>
    <m/>
  </r>
  <r>
    <x v="0"/>
    <s v="Transporte"/>
    <x v="1"/>
    <x v="0"/>
    <x v="4"/>
    <m/>
    <m/>
    <m/>
    <m/>
    <x v="1"/>
    <s v="Turismos Eléctrico, "/>
    <s v=""/>
    <s v=""/>
    <s v=""/>
    <s v=""/>
    <m/>
  </r>
  <r>
    <x v="0"/>
    <s v="Transporte"/>
    <x v="1"/>
    <x v="1"/>
    <x v="0"/>
    <m/>
    <m/>
    <m/>
    <m/>
    <x v="0"/>
    <s v="Furgonetas y furgones Gasolina (E5), "/>
    <s v=""/>
    <s v=""/>
    <s v=""/>
    <s v=""/>
    <m/>
  </r>
  <r>
    <x v="0"/>
    <s v="Transporte"/>
    <x v="1"/>
    <x v="1"/>
    <x v="1"/>
    <m/>
    <m/>
    <m/>
    <m/>
    <x v="0"/>
    <s v="Furgonetas y furgones Gasóleo A (B7), "/>
    <s v=""/>
    <s v=""/>
    <s v=""/>
    <s v=""/>
    <m/>
  </r>
  <r>
    <x v="0"/>
    <s v="Transporte"/>
    <x v="1"/>
    <x v="1"/>
    <x v="2"/>
    <m/>
    <m/>
    <m/>
    <m/>
    <x v="0"/>
    <s v="Furgonetas y furgones GLP, "/>
    <s v=""/>
    <s v=""/>
    <s v=""/>
    <s v=""/>
    <m/>
  </r>
  <r>
    <x v="0"/>
    <s v="Transporte"/>
    <x v="1"/>
    <x v="1"/>
    <x v="3"/>
    <m/>
    <m/>
    <m/>
    <m/>
    <x v="0"/>
    <s v="Furgonetas y furgones Híbrido, "/>
    <s v=""/>
    <s v=""/>
    <s v=""/>
    <s v=""/>
    <m/>
  </r>
  <r>
    <x v="0"/>
    <s v="Transporte"/>
    <x v="1"/>
    <x v="1"/>
    <x v="4"/>
    <m/>
    <m/>
    <m/>
    <m/>
    <x v="0"/>
    <s v="Furgonetas y furgones Eléctrico, "/>
    <s v=""/>
    <s v=""/>
    <s v=""/>
    <s v=""/>
    <m/>
  </r>
  <r>
    <x v="0"/>
    <s v="Transporte"/>
    <x v="1"/>
    <x v="1"/>
    <x v="0"/>
    <m/>
    <m/>
    <m/>
    <m/>
    <x v="1"/>
    <s v="Furgonetas y furgones Gasolina (E5), "/>
    <s v=""/>
    <s v=""/>
    <s v=""/>
    <s v=""/>
    <m/>
  </r>
  <r>
    <x v="0"/>
    <s v="Transporte"/>
    <x v="1"/>
    <x v="1"/>
    <x v="1"/>
    <m/>
    <m/>
    <m/>
    <m/>
    <x v="1"/>
    <s v="Furgonetas y furgones Gasóleo A (B7), "/>
    <s v=""/>
    <s v=""/>
    <s v=""/>
    <s v=""/>
    <m/>
  </r>
  <r>
    <x v="0"/>
    <s v="Transporte"/>
    <x v="1"/>
    <x v="1"/>
    <x v="2"/>
    <m/>
    <m/>
    <m/>
    <m/>
    <x v="1"/>
    <s v="Furgonetas y furgones GLP, "/>
    <s v=""/>
    <s v=""/>
    <s v=""/>
    <s v=""/>
    <m/>
  </r>
  <r>
    <x v="0"/>
    <s v="Transporte"/>
    <x v="1"/>
    <x v="1"/>
    <x v="3"/>
    <m/>
    <m/>
    <m/>
    <m/>
    <x v="1"/>
    <s v="Furgonetas y furgones Híbrido, "/>
    <s v=""/>
    <s v=""/>
    <s v=""/>
    <s v=""/>
    <m/>
  </r>
  <r>
    <x v="0"/>
    <s v="Transporte"/>
    <x v="1"/>
    <x v="1"/>
    <x v="4"/>
    <m/>
    <m/>
    <m/>
    <m/>
    <x v="1"/>
    <s v="Furgonetas y furgones Eléctrico, "/>
    <s v=""/>
    <s v=""/>
    <s v=""/>
    <s v=""/>
    <m/>
  </r>
  <r>
    <x v="0"/>
    <s v="Transporte"/>
    <x v="1"/>
    <x v="2"/>
    <x v="0"/>
    <m/>
    <m/>
    <m/>
    <m/>
    <x v="0"/>
    <s v="Ciclomotores y motocicletas Gasolina (E5), "/>
    <s v=""/>
    <s v=""/>
    <s v=""/>
    <s v=""/>
    <m/>
  </r>
  <r>
    <x v="0"/>
    <s v="Transporte"/>
    <x v="1"/>
    <x v="2"/>
    <x v="4"/>
    <m/>
    <m/>
    <m/>
    <m/>
    <x v="0"/>
    <s v="Ciclomotores y motocicletas Eléctrico, "/>
    <s v=""/>
    <s v=""/>
    <s v=""/>
    <s v=""/>
    <m/>
  </r>
  <r>
    <x v="0"/>
    <s v="Transporte"/>
    <x v="1"/>
    <x v="2"/>
    <x v="0"/>
    <m/>
    <m/>
    <m/>
    <m/>
    <x v="1"/>
    <s v="Ciclomotores y motocicletas Gasolina (E5), "/>
    <s v=""/>
    <s v=""/>
    <s v=""/>
    <s v=""/>
    <m/>
  </r>
  <r>
    <x v="0"/>
    <s v="Transporte"/>
    <x v="1"/>
    <x v="2"/>
    <x v="4"/>
    <m/>
    <m/>
    <m/>
    <m/>
    <x v="1"/>
    <s v="Ciclomotores y motocicletas Eléctrico, "/>
    <s v=""/>
    <s v=""/>
    <s v=""/>
    <s v=""/>
    <m/>
  </r>
  <r>
    <x v="0"/>
    <s v="Transporte"/>
    <x v="1"/>
    <x v="3"/>
    <x v="0"/>
    <m/>
    <m/>
    <m/>
    <m/>
    <x v="0"/>
    <s v="Camiones Gasolina (E5), "/>
    <s v=""/>
    <s v=""/>
    <s v=""/>
    <s v=""/>
    <m/>
  </r>
  <r>
    <x v="0"/>
    <s v="Transporte"/>
    <x v="1"/>
    <x v="3"/>
    <x v="1"/>
    <m/>
    <m/>
    <m/>
    <m/>
    <x v="0"/>
    <s v="Camiones Gasóleo A (B7), "/>
    <s v=""/>
    <s v=""/>
    <s v=""/>
    <s v=""/>
    <m/>
  </r>
  <r>
    <x v="0"/>
    <s v="Transporte"/>
    <x v="1"/>
    <x v="3"/>
    <x v="5"/>
    <m/>
    <m/>
    <m/>
    <m/>
    <x v="0"/>
    <s v="Camiones GNC, "/>
    <s v=""/>
    <s v=""/>
    <s v=""/>
    <s v=""/>
    <m/>
  </r>
  <r>
    <x v="0"/>
    <s v="Transporte"/>
    <x v="1"/>
    <x v="3"/>
    <x v="3"/>
    <m/>
    <m/>
    <m/>
    <m/>
    <x v="0"/>
    <s v="Camiones Híbrido, "/>
    <s v=""/>
    <s v=""/>
    <s v=""/>
    <s v=""/>
    <m/>
  </r>
  <r>
    <x v="0"/>
    <s v="Transporte"/>
    <x v="1"/>
    <x v="3"/>
    <x v="0"/>
    <m/>
    <m/>
    <m/>
    <m/>
    <x v="1"/>
    <s v="Camiones Gasolina (E5), "/>
    <s v=""/>
    <s v=""/>
    <s v=""/>
    <s v=""/>
    <m/>
  </r>
  <r>
    <x v="0"/>
    <s v="Transporte"/>
    <x v="1"/>
    <x v="3"/>
    <x v="1"/>
    <m/>
    <m/>
    <m/>
    <m/>
    <x v="1"/>
    <s v="Camiones Gasóleo A (B7), "/>
    <s v=""/>
    <s v=""/>
    <s v=""/>
    <s v=""/>
    <m/>
  </r>
  <r>
    <x v="0"/>
    <s v="Transporte"/>
    <x v="1"/>
    <x v="3"/>
    <x v="5"/>
    <m/>
    <m/>
    <m/>
    <m/>
    <x v="1"/>
    <s v="Camiones GNC, "/>
    <s v=""/>
    <s v=""/>
    <s v=""/>
    <s v=""/>
    <m/>
  </r>
  <r>
    <x v="0"/>
    <s v="Transporte"/>
    <x v="1"/>
    <x v="3"/>
    <x v="3"/>
    <m/>
    <m/>
    <m/>
    <m/>
    <x v="1"/>
    <s v="Camiones Híbrido, "/>
    <s v=""/>
    <s v=""/>
    <s v=""/>
    <s v=""/>
    <m/>
  </r>
  <r>
    <x v="0"/>
    <s v="Transporte"/>
    <x v="2"/>
    <x v="4"/>
    <x v="1"/>
    <m/>
    <m/>
    <m/>
    <m/>
    <x v="0"/>
    <s v="Autobús Gasóleo A (B7), "/>
    <s v=""/>
    <s v=""/>
    <s v=""/>
    <s v=""/>
    <m/>
  </r>
  <r>
    <x v="0"/>
    <s v="Transporte"/>
    <x v="2"/>
    <x v="4"/>
    <x v="5"/>
    <m/>
    <m/>
    <m/>
    <m/>
    <x v="0"/>
    <s v="Autobús GNC, "/>
    <s v=""/>
    <s v=""/>
    <s v=""/>
    <s v=""/>
    <m/>
  </r>
  <r>
    <x v="0"/>
    <s v="Transporte"/>
    <x v="2"/>
    <x v="4"/>
    <x v="3"/>
    <m/>
    <m/>
    <m/>
    <m/>
    <x v="0"/>
    <s v="Autobús Híbrido, "/>
    <s v=""/>
    <s v=""/>
    <s v=""/>
    <s v=""/>
    <m/>
  </r>
  <r>
    <x v="0"/>
    <s v="Transporte"/>
    <x v="2"/>
    <x v="4"/>
    <x v="4"/>
    <m/>
    <m/>
    <m/>
    <m/>
    <x v="0"/>
    <s v="Autobús Eléctrico, "/>
    <s v=""/>
    <s v=""/>
    <s v=""/>
    <s v=""/>
    <m/>
  </r>
  <r>
    <x v="0"/>
    <s v="Transporte"/>
    <x v="2"/>
    <x v="5"/>
    <x v="6"/>
    <m/>
    <m/>
    <m/>
    <m/>
    <x v="0"/>
    <s v="Bicicleta , "/>
    <s v=""/>
    <s v=""/>
    <s v=""/>
    <s v=""/>
    <m/>
  </r>
  <r>
    <x v="0"/>
    <s v="Transporte"/>
    <x v="2"/>
    <x v="6"/>
    <x v="6"/>
    <m/>
    <m/>
    <m/>
    <m/>
    <x v="0"/>
    <s v="Tranvía / Tren , "/>
    <s v=""/>
    <s v=""/>
    <s v=""/>
    <s v=""/>
    <m/>
  </r>
  <r>
    <x v="0"/>
    <s v="Transporte"/>
    <x v="2"/>
    <x v="4"/>
    <x v="1"/>
    <m/>
    <m/>
    <m/>
    <m/>
    <x v="1"/>
    <s v="Autobús Gasóleo A (B7), "/>
    <s v=""/>
    <s v=""/>
    <s v=""/>
    <s v=""/>
    <m/>
  </r>
  <r>
    <x v="0"/>
    <s v="Transporte"/>
    <x v="2"/>
    <x v="4"/>
    <x v="5"/>
    <m/>
    <m/>
    <m/>
    <m/>
    <x v="1"/>
    <s v="Autobús GNC, "/>
    <s v=""/>
    <s v=""/>
    <s v=""/>
    <s v=""/>
    <m/>
  </r>
  <r>
    <x v="0"/>
    <s v="Transporte"/>
    <x v="2"/>
    <x v="4"/>
    <x v="3"/>
    <m/>
    <m/>
    <m/>
    <m/>
    <x v="1"/>
    <s v="Autobús Híbrido, "/>
    <s v=""/>
    <s v=""/>
    <s v=""/>
    <s v=""/>
    <m/>
  </r>
  <r>
    <x v="0"/>
    <s v="Transporte"/>
    <x v="2"/>
    <x v="4"/>
    <x v="4"/>
    <m/>
    <m/>
    <m/>
    <m/>
    <x v="1"/>
    <s v="Autobús Eléctrico, "/>
    <s v=""/>
    <s v=""/>
    <s v=""/>
    <s v=""/>
    <m/>
  </r>
  <r>
    <x v="0"/>
    <s v="Transporte"/>
    <x v="2"/>
    <x v="5"/>
    <x v="6"/>
    <m/>
    <m/>
    <m/>
    <m/>
    <x v="1"/>
    <s v="Bicicleta , "/>
    <s v=""/>
    <s v=""/>
    <s v=""/>
    <s v=""/>
    <m/>
  </r>
  <r>
    <x v="0"/>
    <s v="Transporte"/>
    <x v="3"/>
    <x v="0"/>
    <x v="0"/>
    <m/>
    <m/>
    <m/>
    <m/>
    <x v="0"/>
    <s v="Turismos Gasolina (E5), "/>
    <s v=""/>
    <s v=""/>
    <s v=""/>
    <s v=""/>
    <m/>
  </r>
  <r>
    <x v="0"/>
    <s v="Transporte"/>
    <x v="3"/>
    <x v="0"/>
    <x v="1"/>
    <m/>
    <m/>
    <m/>
    <m/>
    <x v="0"/>
    <s v="Turismos Gasóleo A (B7), "/>
    <s v=""/>
    <s v=""/>
    <s v=""/>
    <s v=""/>
    <m/>
  </r>
  <r>
    <x v="0"/>
    <s v="Transporte"/>
    <x v="3"/>
    <x v="0"/>
    <x v="2"/>
    <m/>
    <m/>
    <m/>
    <m/>
    <x v="0"/>
    <s v="Turismos GLP, "/>
    <s v=""/>
    <s v=""/>
    <s v=""/>
    <s v=""/>
    <m/>
  </r>
  <r>
    <x v="0"/>
    <s v="Transporte"/>
    <x v="3"/>
    <x v="0"/>
    <x v="3"/>
    <m/>
    <m/>
    <m/>
    <m/>
    <x v="0"/>
    <s v="Turismos Híbrido, "/>
    <s v=""/>
    <s v=""/>
    <s v=""/>
    <s v=""/>
    <m/>
  </r>
  <r>
    <x v="0"/>
    <s v="Transporte"/>
    <x v="3"/>
    <x v="0"/>
    <x v="4"/>
    <m/>
    <m/>
    <m/>
    <m/>
    <x v="0"/>
    <s v="Turismos Eléctrico, "/>
    <s v=""/>
    <s v=""/>
    <s v=""/>
    <s v=""/>
    <m/>
  </r>
  <r>
    <x v="0"/>
    <s v="Transporte"/>
    <x v="3"/>
    <x v="0"/>
    <x v="0"/>
    <m/>
    <m/>
    <m/>
    <m/>
    <x v="1"/>
    <s v="Turismos Gasolina (E5), "/>
    <s v=""/>
    <s v=""/>
    <s v=""/>
    <s v=""/>
    <m/>
  </r>
  <r>
    <x v="0"/>
    <s v="Transporte"/>
    <x v="3"/>
    <x v="0"/>
    <x v="1"/>
    <m/>
    <m/>
    <m/>
    <m/>
    <x v="1"/>
    <s v="Turismos Gasóleo A (B7), "/>
    <s v=""/>
    <s v=""/>
    <s v=""/>
    <s v=""/>
    <m/>
  </r>
  <r>
    <x v="0"/>
    <s v="Transporte"/>
    <x v="3"/>
    <x v="0"/>
    <x v="2"/>
    <m/>
    <m/>
    <m/>
    <m/>
    <x v="1"/>
    <s v="Turismos GLP, "/>
    <s v=""/>
    <s v=""/>
    <s v=""/>
    <s v=""/>
    <m/>
  </r>
  <r>
    <x v="0"/>
    <s v="Transporte"/>
    <x v="3"/>
    <x v="0"/>
    <x v="3"/>
    <m/>
    <m/>
    <m/>
    <m/>
    <x v="1"/>
    <s v="Turismos Híbrido, "/>
    <s v=""/>
    <s v=""/>
    <s v=""/>
    <s v=""/>
    <m/>
  </r>
  <r>
    <x v="0"/>
    <s v="Transporte"/>
    <x v="3"/>
    <x v="0"/>
    <x v="4"/>
    <m/>
    <m/>
    <m/>
    <m/>
    <x v="1"/>
    <s v="Turismos Eléctrico, "/>
    <s v=""/>
    <s v=""/>
    <s v=""/>
    <s v=""/>
    <m/>
  </r>
  <r>
    <x v="0"/>
    <s v="Transporte"/>
    <x v="3"/>
    <x v="1"/>
    <x v="0"/>
    <m/>
    <m/>
    <m/>
    <m/>
    <x v="0"/>
    <s v="Furgonetas y furgones Gasolina (E5), "/>
    <s v=""/>
    <s v=""/>
    <s v=""/>
    <s v=""/>
    <m/>
  </r>
  <r>
    <x v="0"/>
    <s v="Transporte"/>
    <x v="3"/>
    <x v="1"/>
    <x v="1"/>
    <m/>
    <m/>
    <m/>
    <m/>
    <x v="0"/>
    <s v="Furgonetas y furgones Gasóleo A (B7), "/>
    <s v=""/>
    <s v=""/>
    <s v=""/>
    <s v=""/>
    <m/>
  </r>
  <r>
    <x v="0"/>
    <s v="Transporte"/>
    <x v="3"/>
    <x v="1"/>
    <x v="2"/>
    <m/>
    <m/>
    <m/>
    <m/>
    <x v="0"/>
    <s v="Furgonetas y furgones GLP, "/>
    <s v=""/>
    <s v=""/>
    <s v=""/>
    <s v=""/>
    <m/>
  </r>
  <r>
    <x v="0"/>
    <s v="Transporte"/>
    <x v="3"/>
    <x v="1"/>
    <x v="3"/>
    <m/>
    <m/>
    <m/>
    <m/>
    <x v="0"/>
    <s v="Furgonetas y furgones Híbrido, "/>
    <s v=""/>
    <s v=""/>
    <s v=""/>
    <s v=""/>
    <m/>
  </r>
  <r>
    <x v="0"/>
    <s v="Transporte"/>
    <x v="3"/>
    <x v="1"/>
    <x v="4"/>
    <m/>
    <m/>
    <m/>
    <m/>
    <x v="0"/>
    <s v="Furgonetas y furgones Eléctrico, "/>
    <s v=""/>
    <s v=""/>
    <s v=""/>
    <s v=""/>
    <m/>
  </r>
  <r>
    <x v="0"/>
    <s v="Transporte"/>
    <x v="3"/>
    <x v="1"/>
    <x v="0"/>
    <m/>
    <m/>
    <m/>
    <m/>
    <x v="1"/>
    <s v="Furgonetas y furgones Gasolina (E5), "/>
    <s v=""/>
    <s v=""/>
    <s v=""/>
    <s v=""/>
    <m/>
  </r>
  <r>
    <x v="0"/>
    <s v="Transporte"/>
    <x v="3"/>
    <x v="1"/>
    <x v="1"/>
    <m/>
    <m/>
    <m/>
    <m/>
    <x v="1"/>
    <s v="Furgonetas y furgones Gasóleo A (B7), "/>
    <s v=""/>
    <s v=""/>
    <s v=""/>
    <s v=""/>
    <m/>
  </r>
  <r>
    <x v="0"/>
    <s v="Transporte"/>
    <x v="3"/>
    <x v="1"/>
    <x v="2"/>
    <m/>
    <m/>
    <m/>
    <m/>
    <x v="1"/>
    <s v="Furgonetas y furgones GLP, "/>
    <s v=""/>
    <s v=""/>
    <s v=""/>
    <s v=""/>
    <m/>
  </r>
  <r>
    <x v="0"/>
    <s v="Transporte"/>
    <x v="3"/>
    <x v="1"/>
    <x v="3"/>
    <m/>
    <m/>
    <m/>
    <m/>
    <x v="1"/>
    <s v="Furgonetas y furgones Híbrido, "/>
    <s v=""/>
    <s v=""/>
    <s v=""/>
    <s v=""/>
    <m/>
  </r>
  <r>
    <x v="0"/>
    <s v="Transporte"/>
    <x v="3"/>
    <x v="1"/>
    <x v="4"/>
    <m/>
    <m/>
    <m/>
    <m/>
    <x v="1"/>
    <s v="Furgonetas y furgones Eléctrico, "/>
    <s v=""/>
    <s v=""/>
    <s v=""/>
    <s v=""/>
    <m/>
  </r>
  <r>
    <x v="0"/>
    <s v="Transporte"/>
    <x v="3"/>
    <x v="2"/>
    <x v="0"/>
    <m/>
    <m/>
    <m/>
    <m/>
    <x v="0"/>
    <s v="Ciclomotores y motocicletas Gasolina (E5), "/>
    <s v=""/>
    <s v=""/>
    <s v=""/>
    <s v=""/>
    <m/>
  </r>
  <r>
    <x v="0"/>
    <s v="Transporte"/>
    <x v="3"/>
    <x v="2"/>
    <x v="4"/>
    <m/>
    <m/>
    <m/>
    <m/>
    <x v="0"/>
    <s v="Ciclomotores y motocicletas Eléctrico, "/>
    <s v=""/>
    <s v=""/>
    <s v=""/>
    <s v=""/>
    <m/>
  </r>
  <r>
    <x v="0"/>
    <s v="Transporte"/>
    <x v="3"/>
    <x v="2"/>
    <x v="0"/>
    <m/>
    <m/>
    <m/>
    <m/>
    <x v="1"/>
    <s v="Ciclomotores y motocicletas Gasolina (E5), "/>
    <s v=""/>
    <s v=""/>
    <s v=""/>
    <s v=""/>
    <m/>
  </r>
  <r>
    <x v="0"/>
    <s v="Transporte"/>
    <x v="3"/>
    <x v="2"/>
    <x v="4"/>
    <m/>
    <m/>
    <m/>
    <m/>
    <x v="1"/>
    <s v="Ciclomotores y motocicletas Eléctrico, "/>
    <s v=""/>
    <s v=""/>
    <s v=""/>
    <s v=""/>
    <m/>
  </r>
  <r>
    <x v="0"/>
    <s v="Transporte"/>
    <x v="3"/>
    <x v="7"/>
    <x v="6"/>
    <m/>
    <m/>
    <m/>
    <m/>
    <x v="0"/>
    <s v="A pie , "/>
    <s v=""/>
    <s v=""/>
    <s v=""/>
    <s v=""/>
    <m/>
  </r>
  <r>
    <x v="0"/>
    <s v="Transporte"/>
    <x v="3"/>
    <x v="7"/>
    <x v="6"/>
    <m/>
    <m/>
    <m/>
    <m/>
    <x v="1"/>
    <s v="A pie , "/>
    <s v=""/>
    <s v=""/>
    <s v=""/>
    <s v=""/>
    <m/>
  </r>
  <r>
    <x v="0"/>
    <s v="Transporte"/>
    <x v="3"/>
    <x v="5"/>
    <x v="6"/>
    <m/>
    <m/>
    <m/>
    <m/>
    <x v="0"/>
    <s v="Bicicleta , "/>
    <s v=""/>
    <s v=""/>
    <s v=""/>
    <s v=""/>
    <m/>
  </r>
  <r>
    <x v="0"/>
    <s v="Transporte"/>
    <x v="3"/>
    <x v="5"/>
    <x v="6"/>
    <m/>
    <m/>
    <m/>
    <m/>
    <x v="1"/>
    <s v="Bicicleta , "/>
    <s v=""/>
    <s v=""/>
    <s v=""/>
    <s v=""/>
    <m/>
  </r>
  <r>
    <x v="0"/>
    <s v="Transporte"/>
    <x v="3"/>
    <x v="4"/>
    <x v="1"/>
    <m/>
    <m/>
    <m/>
    <m/>
    <x v="0"/>
    <s v="Autobús Gasóleo A (B7), "/>
    <s v=""/>
    <s v=""/>
    <s v=""/>
    <s v=""/>
    <m/>
  </r>
  <r>
    <x v="0"/>
    <s v="Transporte"/>
    <x v="3"/>
    <x v="4"/>
    <x v="5"/>
    <m/>
    <m/>
    <m/>
    <m/>
    <x v="0"/>
    <s v="Autobús GNC, "/>
    <s v=""/>
    <s v=""/>
    <s v=""/>
    <s v=""/>
    <m/>
  </r>
  <r>
    <x v="0"/>
    <s v="Transporte"/>
    <x v="3"/>
    <x v="4"/>
    <x v="3"/>
    <m/>
    <m/>
    <m/>
    <m/>
    <x v="0"/>
    <s v="Autobús Híbrido, "/>
    <s v=""/>
    <s v=""/>
    <s v=""/>
    <s v=""/>
    <m/>
  </r>
  <r>
    <x v="0"/>
    <s v="Transporte"/>
    <x v="3"/>
    <x v="4"/>
    <x v="4"/>
    <m/>
    <m/>
    <m/>
    <m/>
    <x v="0"/>
    <s v="Autobús Eléctrico, "/>
    <s v=""/>
    <s v=""/>
    <s v=""/>
    <s v=""/>
    <m/>
  </r>
  <r>
    <x v="0"/>
    <s v="Transporte"/>
    <x v="3"/>
    <x v="4"/>
    <x v="1"/>
    <m/>
    <m/>
    <m/>
    <m/>
    <x v="1"/>
    <s v="Autobús Gasóleo A (B7), "/>
    <s v=""/>
    <s v=""/>
    <s v=""/>
    <s v=""/>
    <m/>
  </r>
  <r>
    <x v="0"/>
    <s v="Transporte"/>
    <x v="3"/>
    <x v="4"/>
    <x v="5"/>
    <m/>
    <m/>
    <m/>
    <m/>
    <x v="1"/>
    <s v="Autobús GNC, "/>
    <s v=""/>
    <s v=""/>
    <s v=""/>
    <s v=""/>
    <m/>
  </r>
  <r>
    <x v="0"/>
    <s v="Transporte"/>
    <x v="3"/>
    <x v="4"/>
    <x v="3"/>
    <m/>
    <m/>
    <m/>
    <m/>
    <x v="1"/>
    <s v="Autobús Híbrido, "/>
    <s v=""/>
    <s v=""/>
    <s v=""/>
    <s v=""/>
    <m/>
  </r>
  <r>
    <x v="0"/>
    <s v="Transporte"/>
    <x v="3"/>
    <x v="4"/>
    <x v="4"/>
    <m/>
    <m/>
    <m/>
    <m/>
    <x v="1"/>
    <s v="Autobús Eléctrico, "/>
    <s v=""/>
    <s v=""/>
    <s v=""/>
    <s v=""/>
    <m/>
  </r>
  <r>
    <x v="1"/>
    <s v="Transporte"/>
    <x v="4"/>
    <x v="3"/>
    <x v="0"/>
    <m/>
    <m/>
    <m/>
    <m/>
    <x v="0"/>
    <s v="Camiones Gasolina (E5), "/>
    <s v=""/>
    <s v=""/>
    <s v=""/>
    <s v=""/>
    <m/>
  </r>
  <r>
    <x v="1"/>
    <s v="Transporte"/>
    <x v="4"/>
    <x v="3"/>
    <x v="1"/>
    <m/>
    <m/>
    <m/>
    <m/>
    <x v="0"/>
    <s v="Camiones Gasóleo A (B7), "/>
    <s v=""/>
    <s v=""/>
    <s v=""/>
    <s v=""/>
    <m/>
  </r>
  <r>
    <x v="1"/>
    <s v="Transporte"/>
    <x v="4"/>
    <x v="3"/>
    <x v="5"/>
    <m/>
    <m/>
    <m/>
    <m/>
    <x v="0"/>
    <s v="Camiones GNC, "/>
    <s v=""/>
    <s v=""/>
    <s v=""/>
    <s v=""/>
    <m/>
  </r>
  <r>
    <x v="1"/>
    <s v="Transporte"/>
    <x v="4"/>
    <x v="3"/>
    <x v="3"/>
    <m/>
    <m/>
    <m/>
    <m/>
    <x v="0"/>
    <s v="Camiones Híbrido, "/>
    <s v=""/>
    <s v=""/>
    <s v=""/>
    <s v=""/>
    <m/>
  </r>
  <r>
    <x v="1"/>
    <s v="Transporte"/>
    <x v="4"/>
    <x v="3"/>
    <x v="0"/>
    <m/>
    <m/>
    <m/>
    <m/>
    <x v="1"/>
    <s v="Camiones Gasolina (E5), "/>
    <s v=""/>
    <s v=""/>
    <s v=""/>
    <s v=""/>
    <m/>
  </r>
  <r>
    <x v="1"/>
    <s v="Transporte"/>
    <x v="4"/>
    <x v="3"/>
    <x v="1"/>
    <m/>
    <m/>
    <m/>
    <m/>
    <x v="1"/>
    <s v="Camiones Gasóleo A (B7), "/>
    <s v=""/>
    <s v=""/>
    <s v=""/>
    <s v=""/>
    <m/>
  </r>
  <r>
    <x v="1"/>
    <s v="Transporte"/>
    <x v="4"/>
    <x v="3"/>
    <x v="5"/>
    <m/>
    <m/>
    <m/>
    <m/>
    <x v="1"/>
    <s v="Camiones GNC, "/>
    <s v=""/>
    <s v=""/>
    <s v=""/>
    <s v=""/>
    <m/>
  </r>
  <r>
    <x v="1"/>
    <s v="Transporte"/>
    <x v="4"/>
    <x v="3"/>
    <x v="3"/>
    <m/>
    <m/>
    <m/>
    <m/>
    <x v="1"/>
    <s v="Camiones Híbrido, "/>
    <s v=""/>
    <s v=""/>
    <s v=""/>
    <s v=""/>
    <m/>
  </r>
  <r>
    <x v="1"/>
    <s v="Transporte"/>
    <x v="4"/>
    <x v="0"/>
    <x v="1"/>
    <m/>
    <m/>
    <m/>
    <m/>
    <x v="0"/>
    <s v="Turismos Gasóleo A (B7), "/>
    <s v=""/>
    <s v=""/>
    <s v=""/>
    <s v=""/>
    <m/>
  </r>
  <r>
    <x v="1"/>
    <s v="Transporte"/>
    <x v="4"/>
    <x v="0"/>
    <x v="2"/>
    <m/>
    <m/>
    <m/>
    <m/>
    <x v="0"/>
    <s v="Turismos GLP, "/>
    <s v=""/>
    <s v=""/>
    <s v=""/>
    <s v=""/>
    <m/>
  </r>
  <r>
    <x v="1"/>
    <s v="Transporte"/>
    <x v="4"/>
    <x v="0"/>
    <x v="3"/>
    <m/>
    <m/>
    <m/>
    <m/>
    <x v="0"/>
    <s v="Turismos Híbrido, "/>
    <s v=""/>
    <s v=""/>
    <s v=""/>
    <s v=""/>
    <m/>
  </r>
  <r>
    <x v="1"/>
    <s v="Transporte"/>
    <x v="4"/>
    <x v="0"/>
    <x v="4"/>
    <m/>
    <m/>
    <m/>
    <m/>
    <x v="0"/>
    <s v="Turismos Eléctrico, "/>
    <s v=""/>
    <s v=""/>
    <s v=""/>
    <s v=""/>
    <m/>
  </r>
  <r>
    <x v="1"/>
    <s v="Transporte"/>
    <x v="4"/>
    <x v="0"/>
    <x v="0"/>
    <m/>
    <m/>
    <m/>
    <m/>
    <x v="1"/>
    <s v="Turismos Gasolina (E5), "/>
    <s v=""/>
    <s v=""/>
    <s v=""/>
    <s v=""/>
    <m/>
  </r>
  <r>
    <x v="1"/>
    <s v="Transporte"/>
    <x v="4"/>
    <x v="0"/>
    <x v="1"/>
    <m/>
    <m/>
    <m/>
    <m/>
    <x v="1"/>
    <s v="Turismos Gasóleo A (B7), "/>
    <s v=""/>
    <s v=""/>
    <s v=""/>
    <s v=""/>
    <m/>
  </r>
  <r>
    <x v="1"/>
    <s v="Transporte"/>
    <x v="4"/>
    <x v="0"/>
    <x v="2"/>
    <m/>
    <m/>
    <m/>
    <m/>
    <x v="1"/>
    <s v="Turismos GLP, "/>
    <s v=""/>
    <s v=""/>
    <s v=""/>
    <s v=""/>
    <m/>
  </r>
  <r>
    <x v="1"/>
    <s v="Transporte"/>
    <x v="4"/>
    <x v="0"/>
    <x v="3"/>
    <m/>
    <m/>
    <m/>
    <m/>
    <x v="1"/>
    <s v="Turismos Híbrido, "/>
    <s v=""/>
    <s v=""/>
    <s v=""/>
    <s v=""/>
    <m/>
  </r>
  <r>
    <x v="1"/>
    <s v="Transporte"/>
    <x v="4"/>
    <x v="0"/>
    <x v="4"/>
    <m/>
    <m/>
    <m/>
    <m/>
    <x v="1"/>
    <s v="Turismos Eléctrico, "/>
    <s v=""/>
    <s v=""/>
    <s v=""/>
    <s v=""/>
    <m/>
  </r>
  <r>
    <x v="1"/>
    <s v="Transporte"/>
    <x v="4"/>
    <x v="1"/>
    <x v="0"/>
    <m/>
    <m/>
    <m/>
    <m/>
    <x v="0"/>
    <s v="Furgonetas y furgones Gasolina (E5), "/>
    <s v=""/>
    <s v=""/>
    <s v=""/>
    <s v=""/>
    <m/>
  </r>
  <r>
    <x v="1"/>
    <s v="Transporte"/>
    <x v="4"/>
    <x v="1"/>
    <x v="1"/>
    <m/>
    <m/>
    <m/>
    <m/>
    <x v="0"/>
    <s v="Furgonetas y furgones Gasóleo A (B7), "/>
    <s v=""/>
    <s v=""/>
    <s v=""/>
    <s v=""/>
    <m/>
  </r>
  <r>
    <x v="1"/>
    <s v="Transporte"/>
    <x v="4"/>
    <x v="1"/>
    <x v="2"/>
    <m/>
    <m/>
    <m/>
    <m/>
    <x v="0"/>
    <s v="Furgonetas y furgones GLP, "/>
    <s v=""/>
    <s v=""/>
    <s v=""/>
    <s v=""/>
    <m/>
  </r>
  <r>
    <x v="1"/>
    <s v="Transporte"/>
    <x v="4"/>
    <x v="1"/>
    <x v="3"/>
    <m/>
    <m/>
    <m/>
    <m/>
    <x v="0"/>
    <s v="Furgonetas y furgones Híbrido, "/>
    <s v=""/>
    <s v=""/>
    <s v=""/>
    <s v=""/>
    <m/>
  </r>
  <r>
    <x v="1"/>
    <s v="Transporte"/>
    <x v="4"/>
    <x v="1"/>
    <x v="4"/>
    <m/>
    <m/>
    <m/>
    <m/>
    <x v="0"/>
    <s v="Furgonetas y furgones Eléctrico, "/>
    <s v=""/>
    <s v=""/>
    <s v=""/>
    <s v=""/>
    <m/>
  </r>
  <r>
    <x v="1"/>
    <s v="Transporte"/>
    <x v="4"/>
    <x v="1"/>
    <x v="0"/>
    <m/>
    <m/>
    <m/>
    <m/>
    <x v="1"/>
    <s v="Furgonetas y furgones Gasolina (E5), "/>
    <s v=""/>
    <s v=""/>
    <s v=""/>
    <s v=""/>
    <m/>
  </r>
  <r>
    <x v="1"/>
    <s v="Transporte"/>
    <x v="4"/>
    <x v="1"/>
    <x v="1"/>
    <m/>
    <m/>
    <m/>
    <m/>
    <x v="1"/>
    <s v="Furgonetas y furgones Gasóleo A (B7), "/>
    <s v=""/>
    <s v=""/>
    <s v=""/>
    <s v=""/>
    <m/>
  </r>
  <r>
    <x v="1"/>
    <s v="Transporte"/>
    <x v="4"/>
    <x v="1"/>
    <x v="2"/>
    <m/>
    <m/>
    <m/>
    <m/>
    <x v="1"/>
    <s v="Furgonetas y furgones GLP, "/>
    <s v=""/>
    <s v=""/>
    <s v=""/>
    <s v=""/>
    <m/>
  </r>
  <r>
    <x v="1"/>
    <s v="Transporte"/>
    <x v="4"/>
    <x v="1"/>
    <x v="3"/>
    <m/>
    <m/>
    <m/>
    <m/>
    <x v="1"/>
    <s v="Furgonetas y furgones Híbrido, "/>
    <s v=""/>
    <s v=""/>
    <s v=""/>
    <s v=""/>
    <m/>
  </r>
  <r>
    <x v="1"/>
    <s v="Transporte"/>
    <x v="4"/>
    <x v="1"/>
    <x v="4"/>
    <m/>
    <m/>
    <m/>
    <m/>
    <x v="1"/>
    <s v="Furgonetas y furgones Eléctrico, "/>
    <s v=""/>
    <s v=""/>
    <s v=""/>
    <s v=""/>
    <m/>
  </r>
  <r>
    <x v="1"/>
    <s v="Transporte"/>
    <x v="4"/>
    <x v="2"/>
    <x v="0"/>
    <m/>
    <m/>
    <m/>
    <m/>
    <x v="0"/>
    <s v="Ciclomotores y motocicletas Gasolina (E5), "/>
    <s v=""/>
    <s v=""/>
    <s v=""/>
    <s v=""/>
    <m/>
  </r>
  <r>
    <x v="1"/>
    <s v="Transporte"/>
    <x v="4"/>
    <x v="2"/>
    <x v="4"/>
    <m/>
    <m/>
    <m/>
    <m/>
    <x v="0"/>
    <s v="Ciclomotores y motocicletas Eléctrico, "/>
    <s v=""/>
    <s v=""/>
    <s v=""/>
    <s v=""/>
    <m/>
  </r>
  <r>
    <x v="1"/>
    <s v="Transporte"/>
    <x v="4"/>
    <x v="2"/>
    <x v="0"/>
    <m/>
    <m/>
    <m/>
    <m/>
    <x v="1"/>
    <s v="Ciclomotores y motocicletas Gasolina (E5), "/>
    <s v=""/>
    <s v=""/>
    <s v=""/>
    <s v=""/>
    <m/>
  </r>
  <r>
    <x v="1"/>
    <s v="Transporte"/>
    <x v="4"/>
    <x v="2"/>
    <x v="4"/>
    <m/>
    <m/>
    <m/>
    <m/>
    <x v="1"/>
    <s v="Ciclomotores y motocicletas Eléctrico, "/>
    <s v=""/>
    <s v=""/>
    <s v=""/>
    <s v=""/>
    <m/>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Ayuntamiento"/>
    <s v="Transporte"/>
    <x v="0"/>
    <x v="0"/>
    <x v="0"/>
    <m/>
    <m/>
    <m/>
    <m/>
    <x v="0"/>
    <m/>
    <m/>
    <s v=" , "/>
    <s v=""/>
    <s v=""/>
    <s v=""/>
    <s v=""/>
    <m/>
  </r>
  <r>
    <s v="Ayuntamiento"/>
    <s v="Transporte"/>
    <x v="0"/>
    <x v="0"/>
    <x v="0"/>
    <m/>
    <m/>
    <m/>
    <m/>
    <x v="0"/>
    <m/>
    <m/>
    <s v=" , "/>
    <s v=""/>
    <s v=""/>
    <s v=""/>
    <s v=""/>
    <m/>
  </r>
  <r>
    <s v="Ayuntamiento"/>
    <s v="Transporte"/>
    <x v="0"/>
    <x v="0"/>
    <x v="0"/>
    <m/>
    <m/>
    <m/>
    <m/>
    <x v="0"/>
    <m/>
    <m/>
    <s v=" , "/>
    <s v=""/>
    <s v=""/>
    <s v=""/>
    <s v=""/>
    <m/>
  </r>
  <r>
    <s v="Ayuntamiento"/>
    <s v="Transporte"/>
    <x v="0"/>
    <x v="0"/>
    <x v="0"/>
    <m/>
    <m/>
    <m/>
    <m/>
    <x v="0"/>
    <m/>
    <m/>
    <s v=" , "/>
    <s v=""/>
    <s v=""/>
    <s v=""/>
    <s v=""/>
    <m/>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Ayuntamiento"/>
    <s v="Transporte"/>
    <x v="0"/>
    <x v="0"/>
    <x v="0"/>
    <m/>
    <m/>
    <m/>
    <m/>
    <x v="0"/>
    <m/>
    <m/>
    <s v="Flota gestión de residuos , "/>
    <s v=""/>
    <s v=""/>
    <s v=""/>
    <m/>
    <m/>
  </r>
  <r>
    <s v="Ayuntamiento"/>
    <s v="Transporte"/>
    <x v="0"/>
    <x v="0"/>
    <x v="0"/>
    <m/>
    <m/>
    <m/>
    <m/>
    <x v="0"/>
    <m/>
    <m/>
    <s v="Flota gestión de residuos , "/>
    <s v=""/>
    <s v=""/>
    <s v=""/>
    <m/>
    <m/>
  </r>
  <r>
    <s v="Ayuntamiento"/>
    <s v="Transporte"/>
    <x v="0"/>
    <x v="0"/>
    <x v="0"/>
    <m/>
    <m/>
    <m/>
    <m/>
    <x v="0"/>
    <m/>
    <m/>
    <s v="Flota gestión de residuos , "/>
    <s v=""/>
    <s v=""/>
    <s v=""/>
    <m/>
    <m/>
  </r>
  <r>
    <s v="Ayuntamiento"/>
    <s v="Transporte"/>
    <x v="0"/>
    <x v="0"/>
    <x v="0"/>
    <m/>
    <m/>
    <m/>
    <m/>
    <x v="0"/>
    <m/>
    <m/>
    <s v="Flota gestión de residuos , "/>
    <s v=""/>
    <s v=""/>
    <s v=""/>
    <m/>
    <m/>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Municipio"/>
    <s v="Transporte"/>
    <x v="0"/>
    <x v="0"/>
    <x v="0"/>
    <m/>
    <m/>
    <m/>
    <m/>
    <x v="0"/>
    <m/>
    <m/>
    <m/>
    <s v=" , "/>
    <s v=""/>
    <s v=""/>
    <s v=""/>
    <s v=""/>
    <m/>
  </r>
  <r>
    <s v="Municipio"/>
    <s v="Transporte"/>
    <x v="0"/>
    <x v="0"/>
    <x v="0"/>
    <m/>
    <m/>
    <m/>
    <m/>
    <x v="0"/>
    <m/>
    <m/>
    <m/>
    <s v=" , "/>
    <s v=""/>
    <s v=""/>
    <s v=""/>
    <s v=""/>
    <m/>
  </r>
  <r>
    <s v="Municipio"/>
    <s v="Transporte"/>
    <x v="0"/>
    <x v="0"/>
    <x v="0"/>
    <m/>
    <m/>
    <m/>
    <m/>
    <x v="0"/>
    <m/>
    <m/>
    <m/>
    <s v=" , "/>
    <s v=""/>
    <s v=""/>
    <s v=""/>
    <s v=""/>
    <m/>
  </r>
  <r>
    <s v="Municipio"/>
    <s v="Transporte"/>
    <x v="0"/>
    <x v="0"/>
    <x v="0"/>
    <m/>
    <m/>
    <m/>
    <m/>
    <x v="0"/>
    <m/>
    <m/>
    <m/>
    <s v=" , "/>
    <s v=""/>
    <s v=""/>
    <s v=""/>
    <s v=""/>
    <m/>
  </r>
  <r>
    <s v="Municipio"/>
    <s v="Transporte"/>
    <x v="0"/>
    <x v="0"/>
    <x v="0"/>
    <m/>
    <m/>
    <m/>
    <m/>
    <x v="0"/>
    <m/>
    <m/>
    <m/>
    <s v=" , "/>
    <s v=""/>
    <s v=""/>
    <s v=""/>
    <s v=""/>
    <m/>
  </r>
  <r>
    <s v="Municipio"/>
    <s v="Transporte"/>
    <x v="0"/>
    <x v="0"/>
    <x v="0"/>
    <m/>
    <m/>
    <m/>
    <m/>
    <x v="0"/>
    <m/>
    <m/>
    <m/>
    <s v=" , "/>
    <s v=""/>
    <s v=""/>
    <s v=""/>
    <s v=""/>
    <m/>
  </r>
  <r>
    <s v="Municipio"/>
    <s v="Transporte"/>
    <x v="0"/>
    <x v="0"/>
    <x v="0"/>
    <m/>
    <m/>
    <m/>
    <m/>
    <x v="0"/>
    <m/>
    <m/>
    <m/>
    <s v=" , "/>
    <s v=""/>
    <s v=""/>
    <s v=""/>
    <s v=""/>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TablaDinámica6"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3:D19" firstHeaderRow="1" firstDataRow="2" firstDataCol="1"/>
  <pivotFields count="16">
    <pivotField axis="axisRow" showAll="0">
      <items count="3">
        <item x="0"/>
        <item h="1" x="1"/>
        <item t="default"/>
      </items>
    </pivotField>
    <pivotField showAll="0"/>
    <pivotField axis="axisRow" showAll="0">
      <items count="6">
        <item x="1"/>
        <item h="1" x="0"/>
        <item h="1" x="4"/>
        <item h="1" x="3"/>
        <item h="1" x="2"/>
        <item t="default"/>
      </items>
    </pivotField>
    <pivotField axis="axisRow" showAll="0">
      <items count="9">
        <item h="1" x="7"/>
        <item h="1" x="4"/>
        <item h="1" x="5"/>
        <item h="1" x="3"/>
        <item h="1" x="2"/>
        <item h="1" x="1"/>
        <item h="1" x="6"/>
        <item x="0"/>
        <item t="default"/>
      </items>
    </pivotField>
    <pivotField axis="axisRow" showAll="0">
      <items count="8">
        <item h="1" x="4"/>
        <item h="1" x="1"/>
        <item x="0"/>
        <item h="1" x="2"/>
        <item h="1" x="5"/>
        <item h="1" x="3"/>
        <item h="1" x="6"/>
        <item t="default"/>
      </items>
    </pivotField>
    <pivotField showAll="0"/>
    <pivotField showAll="0"/>
    <pivotField showAll="0"/>
    <pivotField showAll="0"/>
    <pivotField axis="axisCol" showAll="0">
      <items count="3">
        <item x="0"/>
        <item h="1" x="1"/>
        <item t="default"/>
      </items>
    </pivotField>
    <pivotField showAll="0"/>
    <pivotField showAll="0"/>
    <pivotField showAll="0"/>
    <pivotField showAll="0"/>
    <pivotField dataField="1" showAll="0"/>
    <pivotField showAll="0"/>
  </pivotFields>
  <rowFields count="4">
    <field x="0"/>
    <field x="2"/>
    <field x="3"/>
    <field x="4"/>
  </rowFields>
  <rowItems count="5">
    <i>
      <x/>
    </i>
    <i r="1">
      <x/>
    </i>
    <i r="2">
      <x v="7"/>
    </i>
    <i r="3">
      <x v="2"/>
    </i>
    <i t="grand">
      <x/>
    </i>
  </rowItems>
  <colFields count="1">
    <field x="9"/>
  </colFields>
  <colItems count="2">
    <i>
      <x/>
    </i>
    <i t="grand">
      <x/>
    </i>
  </colItems>
  <dataFields count="1">
    <dataField name="Suma de Emisiones (tCO2e)" fld="14" baseField="4" baseItem="5" numFmtId="2"/>
  </dataFields>
  <formats count="14">
    <format dxfId="152">
      <pivotArea outline="0" collapsedLevelsAreSubtotals="1" fieldPosition="0"/>
    </format>
    <format dxfId="151">
      <pivotArea type="all" dataOnly="0" outline="0" fieldPosition="0"/>
    </format>
    <format dxfId="150">
      <pivotArea outline="0" collapsedLevelsAreSubtotals="1" fieldPosition="0"/>
    </format>
    <format dxfId="149">
      <pivotArea type="origin" dataOnly="0" labelOnly="1" outline="0" fieldPosition="0"/>
    </format>
    <format dxfId="148">
      <pivotArea field="9" type="button" dataOnly="0" labelOnly="1" outline="0" axis="axisCol" fieldPosition="0"/>
    </format>
    <format dxfId="147">
      <pivotArea type="topRight" dataOnly="0" labelOnly="1" outline="0" fieldPosition="0"/>
    </format>
    <format dxfId="146">
      <pivotArea field="0" type="button" dataOnly="0" labelOnly="1" outline="0" axis="axisRow" fieldPosition="0"/>
    </format>
    <format dxfId="145">
      <pivotArea dataOnly="0" labelOnly="1" fieldPosition="0">
        <references count="1">
          <reference field="0" count="0"/>
        </references>
      </pivotArea>
    </format>
    <format dxfId="144">
      <pivotArea dataOnly="0" labelOnly="1" grandRow="1" outline="0" fieldPosition="0"/>
    </format>
    <format dxfId="143">
      <pivotArea dataOnly="0" labelOnly="1" fieldPosition="0">
        <references count="2">
          <reference field="0" count="0" selected="0"/>
          <reference field="2" count="0"/>
        </references>
      </pivotArea>
    </format>
    <format dxfId="142">
      <pivotArea dataOnly="0" labelOnly="1" fieldPosition="0">
        <references count="3">
          <reference field="0" count="0" selected="0"/>
          <reference field="2" count="0" selected="0"/>
          <reference field="3" count="0"/>
        </references>
      </pivotArea>
    </format>
    <format dxfId="141">
      <pivotArea dataOnly="0" labelOnly="1" fieldPosition="0">
        <references count="4">
          <reference field="0" count="0" selected="0"/>
          <reference field="2" count="0" selected="0"/>
          <reference field="3" count="0" selected="0"/>
          <reference field="4" count="0"/>
        </references>
      </pivotArea>
    </format>
    <format dxfId="140">
      <pivotArea dataOnly="0" labelOnly="1" fieldPosition="0">
        <references count="1">
          <reference field="9" count="0"/>
        </references>
      </pivotArea>
    </format>
    <format dxfId="139">
      <pivotArea dataOnly="0" labelOnly="1" grandCol="1" outline="0" fieldPosition="0"/>
    </format>
  </formats>
  <chartFormats count="3">
    <chartFormat chart="2" format="9" series="1">
      <pivotArea type="data" outline="0" fieldPosition="0">
        <references count="2">
          <reference field="4294967294" count="1" selected="0">
            <x v="0"/>
          </reference>
          <reference field="9" count="1" selected="0">
            <x v="0"/>
          </reference>
        </references>
      </pivotArea>
    </chartFormat>
    <chartFormat chart="2" format="11" series="1">
      <pivotArea type="data" outline="0" fieldPosition="0">
        <references count="2">
          <reference field="4294967294" count="1" selected="0">
            <x v="0"/>
          </reference>
          <reference field="9" count="1" selected="0">
            <x v="1"/>
          </reference>
        </references>
      </pivotArea>
    </chartFormat>
    <chartFormat chart="2"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B13:F21" firstHeaderRow="1" firstDataRow="3" firstDataCol="1"/>
  <pivotFields count="19">
    <pivotField showAll="0"/>
    <pivotField axis="axisRow" showAll="0">
      <items count="4">
        <item x="0"/>
        <item h="1" x="1"/>
        <item h="1" x="2"/>
        <item t="default"/>
      </items>
    </pivotField>
    <pivotField showAll="0"/>
    <pivotField axis="axisRow" showAll="0">
      <items count="5">
        <item x="2"/>
        <item x="1"/>
        <item x="0"/>
        <item x="3"/>
        <item t="default"/>
      </items>
    </pivotField>
    <pivotField axis="axisRow" showAll="0">
      <items count="8">
        <item m="1" x="3"/>
        <item m="1" x="5"/>
        <item m="1" x="4"/>
        <item m="1" x="6"/>
        <item m="1" x="2"/>
        <item m="1" x="1"/>
        <item x="0"/>
        <item t="default"/>
      </items>
    </pivotField>
    <pivotField axis="axisRow" showAll="0">
      <items count="3">
        <item m="1" x="1"/>
        <item x="0"/>
        <item t="default"/>
      </items>
    </pivotField>
    <pivotField showAll="0"/>
    <pivotField showAll="0"/>
    <pivotField axis="axisCol" showAll="0">
      <items count="4">
        <item m="1" x="1"/>
        <item m="1" x="2"/>
        <item x="0"/>
        <item t="default"/>
      </items>
    </pivotField>
    <pivotField axis="axisRow" showAll="0">
      <items count="4">
        <item h="1" m="1" x="1"/>
        <item h="1" m="1" x="2"/>
        <item x="0"/>
        <item t="default"/>
      </items>
    </pivotField>
    <pivotField showAll="0"/>
    <pivotField dataField="1" showAll="0"/>
    <pivotField showAll="0"/>
    <pivotField showAll="0"/>
    <pivotField showAll="0"/>
    <pivotField showAll="0"/>
    <pivotField showAll="0"/>
    <pivotField dataField="1" showAll="0"/>
    <pivotField showAll="0"/>
  </pivotFields>
  <rowFields count="5">
    <field x="1"/>
    <field x="9"/>
    <field x="4"/>
    <field x="5"/>
    <field x="3"/>
  </rowFields>
  <rowItems count="6">
    <i>
      <x/>
    </i>
    <i r="1">
      <x v="2"/>
    </i>
    <i r="2">
      <x v="6"/>
    </i>
    <i r="3">
      <x v="1"/>
    </i>
    <i r="4">
      <x v="2"/>
    </i>
    <i t="grand">
      <x/>
    </i>
  </rowItems>
  <colFields count="2">
    <field x="8"/>
    <field x="-2"/>
  </colFields>
  <colItems count="4">
    <i>
      <x v="2"/>
      <x/>
    </i>
    <i r="1" i="1">
      <x v="1"/>
    </i>
    <i t="grand">
      <x/>
    </i>
    <i t="grand" i="1">
      <x/>
    </i>
  </colItems>
  <dataFields count="2">
    <dataField name="Suma de Dato de actividad" fld="11" baseField="1" baseItem="0"/>
    <dataField name="Suma de Emisiones (tCO2e)" fld="17" baseField="0" baseItem="0"/>
  </dataFields>
  <formats count="5">
    <format dxfId="131">
      <pivotArea type="topRight" dataOnly="0" labelOnly="1" outline="0" fieldPosition="0"/>
    </format>
    <format dxfId="130">
      <pivotArea type="all" dataOnly="0" outline="0" fieldPosition="0"/>
    </format>
    <format dxfId="129">
      <pivotArea type="all" dataOnly="0" outline="0" fieldPosition="0"/>
    </format>
    <format dxfId="128">
      <pivotArea outline="0" collapsedLevelsAreSubtotals="1" fieldPosition="0"/>
    </format>
    <format dxfId="127">
      <pivotArea type="all" dataOnly="0" outline="0" fieldPosition="0"/>
    </format>
  </formats>
  <chartFormats count="5">
    <chartFormat chart="3" format="5" series="1">
      <pivotArea type="data" grandCol="1" outline="0" fieldPosition="0">
        <references count="1">
          <reference field="4294967294" count="1" selected="0">
            <x v="1"/>
          </reference>
        </references>
      </pivotArea>
    </chartFormat>
    <chartFormat chart="3" format="7" series="1">
      <pivotArea type="data" outline="0" fieldPosition="0">
        <references count="2">
          <reference field="4294967294" count="1" selected="0">
            <x v="1"/>
          </reference>
          <reference field="8" count="1" selected="0">
            <x v="2"/>
          </reference>
        </references>
      </pivotArea>
    </chartFormat>
    <chartFormat chart="3" format="8" series="1">
      <pivotArea type="data" outline="0" fieldPosition="0">
        <references count="1">
          <reference field="4294967294" count="1" selected="0">
            <x v="1"/>
          </reference>
        </references>
      </pivotArea>
    </chartFormat>
    <chartFormat chart="3" format="9" series="1">
      <pivotArea type="data" grandCol="1" outline="0" fieldPosition="0">
        <references count="1">
          <reference field="4294967294" count="1" selected="0">
            <x v="0"/>
          </reference>
        </references>
      </pivotArea>
    </chartFormat>
    <chartFormat chart="3" format="10"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A00-000005000000}" name="TablaDinámica5"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location ref="AW13:AY22" firstHeaderRow="1" firstDataRow="2" firstDataCol="1"/>
  <pivotFields count="15">
    <pivotField axis="axisRow" showAll="0">
      <items count="3">
        <item h="1" x="0"/>
        <item x="1"/>
        <item t="default"/>
      </items>
    </pivotField>
    <pivotField axis="axisRow" showAll="0">
      <items count="3">
        <item h="1" x="0"/>
        <item x="1"/>
        <item t="default"/>
      </items>
    </pivotField>
    <pivotField axis="axisRow" showAll="0">
      <items count="4">
        <item x="1"/>
        <item x="2"/>
        <item x="0"/>
        <item t="default"/>
      </items>
    </pivotField>
    <pivotField axis="axisRow" showAll="0">
      <items count="4">
        <item x="1"/>
        <item x="2"/>
        <item x="0"/>
        <item t="default"/>
      </items>
    </pivotField>
    <pivotField axis="axisCol" showAll="0">
      <items count="7">
        <item x="5"/>
        <item x="1"/>
        <item x="0"/>
        <item x="2"/>
        <item x="3"/>
        <item h="1" x="4"/>
        <item t="default"/>
      </items>
    </pivotField>
    <pivotField showAll="0"/>
    <pivotField axis="axisRow" showAll="0" sortType="ascending">
      <items count="3">
        <item x="0"/>
        <item h="1" x="1"/>
        <item t="default"/>
      </items>
    </pivotField>
    <pivotField showAll="0"/>
    <pivotField showAll="0"/>
    <pivotField showAll="0"/>
    <pivotField numFmtId="4" showAll="0"/>
    <pivotField numFmtId="4" showAll="0"/>
    <pivotField numFmtId="4" showAll="0"/>
    <pivotField dataField="1" numFmtId="4" showAll="0"/>
    <pivotField showAll="0"/>
  </pivotFields>
  <rowFields count="5">
    <field x="6"/>
    <field x="0"/>
    <field x="1"/>
    <field x="3"/>
    <field x="2"/>
  </rowFields>
  <rowItems count="8">
    <i>
      <x/>
    </i>
    <i r="1">
      <x v="1"/>
    </i>
    <i r="2">
      <x v="1"/>
    </i>
    <i r="3">
      <x v="1"/>
    </i>
    <i r="4">
      <x/>
    </i>
    <i r="4">
      <x v="1"/>
    </i>
    <i r="4">
      <x v="2"/>
    </i>
    <i t="grand">
      <x/>
    </i>
  </rowItems>
  <colFields count="1">
    <field x="4"/>
  </colFields>
  <colItems count="2">
    <i>
      <x/>
    </i>
    <i t="grand">
      <x/>
    </i>
  </colItems>
  <dataFields count="1">
    <dataField name="Suma de Emisiones (tCO2e)" fld="13" baseField="0" baseItem="0"/>
  </dataFields>
  <formats count="1">
    <format dxfId="132">
      <pivotArea outline="0" collapsedLevelsAreSubtotals="1" fieldPosition="0"/>
    </format>
  </formats>
  <chartFormats count="7">
    <chartFormat chart="2" format="24" series="1">
      <pivotArea type="data" outline="0" fieldPosition="0">
        <references count="2">
          <reference field="4294967294" count="1" selected="0">
            <x v="0"/>
          </reference>
          <reference field="4" count="1" selected="0">
            <x v="3"/>
          </reference>
        </references>
      </pivotArea>
    </chartFormat>
    <chartFormat chart="2" format="25" series="1">
      <pivotArea type="data" outline="0" fieldPosition="0">
        <references count="2">
          <reference field="4294967294" count="1" selected="0">
            <x v="0"/>
          </reference>
          <reference field="4" count="1" selected="0">
            <x v="4"/>
          </reference>
        </references>
      </pivotArea>
    </chartFormat>
    <chartFormat chart="2" format="26" series="1">
      <pivotArea type="data" outline="0" fieldPosition="0">
        <references count="2">
          <reference field="4294967294" count="1" selected="0">
            <x v="0"/>
          </reference>
          <reference field="4" count="1" selected="0">
            <x v="5"/>
          </reference>
        </references>
      </pivotArea>
    </chartFormat>
    <chartFormat chart="2" format="27" series="1">
      <pivotArea type="data" outline="0" fieldPosition="0">
        <references count="2">
          <reference field="4294967294" count="1" selected="0">
            <x v="0"/>
          </reference>
          <reference field="4" count="1" selected="0">
            <x v="0"/>
          </reference>
        </references>
      </pivotArea>
    </chartFormat>
    <chartFormat chart="2" format="28" series="1">
      <pivotArea type="data" outline="0" fieldPosition="0">
        <references count="2">
          <reference field="4294967294" count="1" selected="0">
            <x v="0"/>
          </reference>
          <reference field="4" count="1" selected="0">
            <x v="1"/>
          </reference>
        </references>
      </pivotArea>
    </chartFormat>
    <chartFormat chart="2" format="29" series="1">
      <pivotArea type="data" outline="0" fieldPosition="0">
        <references count="2">
          <reference field="4294967294" count="1" selected="0">
            <x v="0"/>
          </reference>
          <reference field="4" count="1" selected="0">
            <x v="2"/>
          </reference>
        </references>
      </pivotArea>
    </chartFormat>
    <chartFormat chart="2" format="3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A00-000004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L13:AP18" firstHeaderRow="1" firstDataRow="3" firstDataCol="1"/>
  <pivotFields count="18">
    <pivotField showAll="0"/>
    <pivotField showAll="0"/>
    <pivotField showAll="0"/>
    <pivotField showAll="0"/>
    <pivotField axis="axisRow" showAll="0">
      <items count="2">
        <item x="0"/>
        <item t="default"/>
      </items>
    </pivotField>
    <pivotField showAll="0"/>
    <pivotField showAll="0"/>
    <pivotField axis="axisCol" showAll="0">
      <items count="2">
        <item x="0"/>
        <item t="default"/>
      </items>
    </pivotField>
    <pivotField axis="axisRow" showAll="0">
      <items count="2">
        <item x="0"/>
        <item t="default"/>
      </items>
    </pivotField>
    <pivotField showAll="0"/>
    <pivotField dataField="1" showAll="0"/>
    <pivotField showAll="0"/>
    <pivotField showAll="0"/>
    <pivotField showAll="0"/>
    <pivotField showAll="0"/>
    <pivotField showAll="0"/>
    <pivotField dataField="1" showAll="0"/>
    <pivotField showAll="0"/>
  </pivotFields>
  <rowFields count="2">
    <field x="8"/>
    <field x="4"/>
  </rowFields>
  <rowItems count="3">
    <i>
      <x/>
    </i>
    <i r="1">
      <x/>
    </i>
    <i t="grand">
      <x/>
    </i>
  </rowItems>
  <colFields count="2">
    <field x="7"/>
    <field x="-2"/>
  </colFields>
  <colItems count="4">
    <i>
      <x/>
      <x/>
    </i>
    <i r="1" i="1">
      <x v="1"/>
    </i>
    <i t="grand">
      <x/>
    </i>
    <i t="grand" i="1">
      <x/>
    </i>
  </colItems>
  <dataFields count="2">
    <dataField name="Suma de Dato de actividad" fld="10" baseField="4" baseItem="0"/>
    <dataField name="Suma de Emisiones (tCO2e)" fld="16" baseField="0" baseItem="0"/>
  </dataFields>
  <formats count="3">
    <format dxfId="135">
      <pivotArea type="topRight" dataOnly="0" labelOnly="1" outline="0" fieldPosition="0"/>
    </format>
    <format dxfId="134">
      <pivotArea type="all" dataOnly="0" outline="0" fieldPosition="0"/>
    </format>
    <format dxfId="133">
      <pivotArea type="all" dataOnly="0" outline="0" fieldPosition="0"/>
    </format>
  </formats>
  <chartFormats count="2">
    <chartFormat chart="2" format="4" series="1">
      <pivotArea type="data" outline="0" fieldPosition="0">
        <references count="2">
          <reference field="4294967294" count="1" selected="0">
            <x v="0"/>
          </reference>
          <reference field="7" count="1" selected="0">
            <x v="0"/>
          </reference>
        </references>
      </pivotArea>
    </chartFormat>
    <chartFormat chart="2" format="5" series="1">
      <pivotArea type="data" outline="0" fieldPosition="0">
        <references count="2">
          <reference field="4294967294" count="1" selected="0">
            <x v="1"/>
          </reference>
          <reference field="7"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A00-000003000000}" name="TablaDinámica3"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Z13:AD18" firstHeaderRow="1" firstDataRow="3" firstDataCol="1"/>
  <pivotFields count="18">
    <pivotField showAll="0"/>
    <pivotField showAll="0"/>
    <pivotField showAll="0"/>
    <pivotField showAll="0"/>
    <pivotField axis="axisRow" showAll="0">
      <items count="2">
        <item x="0"/>
        <item t="default"/>
      </items>
    </pivotField>
    <pivotField showAll="0"/>
    <pivotField showAll="0"/>
    <pivotField axis="axisCol" showAll="0">
      <items count="2">
        <item x="0"/>
        <item t="default"/>
      </items>
    </pivotField>
    <pivotField axis="axisRow" showAll="0">
      <items count="2">
        <item x="0"/>
        <item t="default"/>
      </items>
    </pivotField>
    <pivotField showAll="0"/>
    <pivotField dataField="1" showAll="0"/>
    <pivotField showAll="0"/>
    <pivotField showAll="0"/>
    <pivotField showAll="0"/>
    <pivotField showAll="0"/>
    <pivotField showAll="0"/>
    <pivotField dataField="1" showAll="0"/>
    <pivotField showAll="0"/>
  </pivotFields>
  <rowFields count="2">
    <field x="8"/>
    <field x="4"/>
  </rowFields>
  <rowItems count="3">
    <i>
      <x/>
    </i>
    <i r="1">
      <x/>
    </i>
    <i t="grand">
      <x/>
    </i>
  </rowItems>
  <colFields count="2">
    <field x="-2"/>
    <field x="7"/>
  </colFields>
  <colItems count="4">
    <i>
      <x/>
      <x/>
    </i>
    <i i="1">
      <x v="1"/>
      <x/>
    </i>
    <i t="grand">
      <x/>
    </i>
    <i t="grand" i="1">
      <x/>
    </i>
  </colItems>
  <dataFields count="2">
    <dataField name="Suma de Dato de actividad" fld="10" baseField="1" baseItem="0"/>
    <dataField name="Suma de Emisiones (tCO2e)" fld="16" baseField="0" baseItem="0"/>
  </dataFields>
  <formats count="3">
    <format dxfId="138">
      <pivotArea type="topRight" dataOnly="0" labelOnly="1" outline="0" fieldPosition="0"/>
    </format>
    <format dxfId="137">
      <pivotArea type="all" dataOnly="0" outline="0" fieldPosition="0"/>
    </format>
    <format dxfId="136">
      <pivotArea type="all" dataOnly="0" outline="0" fieldPosition="0"/>
    </format>
  </formats>
  <chartFormats count="2">
    <chartFormat chart="2" format="4" series="1">
      <pivotArea type="data" outline="0" fieldPosition="0">
        <references count="2">
          <reference field="4294967294" count="1" selected="0">
            <x v="0"/>
          </reference>
          <reference field="7" count="1" selected="0">
            <x v="0"/>
          </reference>
        </references>
      </pivotArea>
    </chartFormat>
    <chartFormat chart="2" format="5" series="1">
      <pivotArea type="data" outline="0" fieldPosition="0">
        <references count="2">
          <reference field="4294967294" count="1" selected="0">
            <x v="1"/>
          </reference>
          <reference field="7"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TablaDinámica11" cacheId="8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C13:BE15" firstHeaderRow="0" firstDataRow="1" firstDataCol="1"/>
  <pivotFields count="17">
    <pivotField showAll="0"/>
    <pivotField showAll="0"/>
    <pivotField axis="axisRow" showAll="0">
      <items count="3">
        <item x="0"/>
        <item m="1" x="1"/>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 showAll="0"/>
  </pivotFields>
  <rowFields count="1">
    <field x="2"/>
  </rowFields>
  <rowItems count="2">
    <i>
      <x/>
    </i>
    <i t="grand">
      <x/>
    </i>
  </rowItems>
  <colFields count="1">
    <field x="-2"/>
  </colFields>
  <colItems count="2">
    <i>
      <x/>
    </i>
    <i i="1">
      <x v="1"/>
    </i>
  </colItems>
  <dataFields count="2">
    <dataField name="Suma de Dato de actividad" fld="9" baseField="2" baseItem="0"/>
    <dataField name="Suma de Emisiones (tCO2e)" fld="15" baseField="2" baseItem="0"/>
  </dataFields>
  <formats count="8">
    <format dxfId="160">
      <pivotArea type="all" dataOnly="0" outline="0" fieldPosition="0"/>
    </format>
    <format dxfId="159">
      <pivotArea outline="0" collapsedLevelsAreSubtotals="1" fieldPosition="0"/>
    </format>
    <format dxfId="158">
      <pivotArea type="origin" dataOnly="0" labelOnly="1" outline="0" fieldPosition="0"/>
    </format>
    <format dxfId="157">
      <pivotArea field="-2" type="button" dataOnly="0" labelOnly="1" outline="0" axis="axisCol" fieldPosition="1"/>
    </format>
    <format dxfId="156">
      <pivotArea type="topRight" dataOnly="0" labelOnly="1" outline="0" fieldPosition="0"/>
    </format>
    <format dxfId="155">
      <pivotArea field="2" type="button" dataOnly="0" labelOnly="1" outline="0" axis="axisRow" fieldPosition="0"/>
    </format>
    <format dxfId="154">
      <pivotArea dataOnly="0" labelOnly="1" fieldPosition="0">
        <references count="1">
          <reference field="2" count="0"/>
        </references>
      </pivotArea>
    </format>
    <format dxfId="153">
      <pivotArea dataOnly="0" labelOnly="1" grandRow="1" outline="0" fieldPosition="0"/>
    </format>
  </formats>
  <chartFormats count="2">
    <chartFormat chart="2" format="6"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Dinámica10" cacheId="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T13:AX19" firstHeaderRow="1" firstDataRow="3" firstDataCol="1"/>
  <pivotFields count="17">
    <pivotField showAll="0"/>
    <pivotField showAll="0"/>
    <pivotField axis="axisRow" showAll="0">
      <items count="3">
        <item x="0"/>
        <item m="1" x="1"/>
        <item t="default"/>
      </items>
    </pivotField>
    <pivotField axis="axisRow" showAll="0">
      <items count="5">
        <item m="1" x="2"/>
        <item m="1" x="3"/>
        <item m="1" x="1"/>
        <item x="0"/>
        <item t="default"/>
      </items>
    </pivotField>
    <pivotField axis="axisRow" showAll="0">
      <items count="2">
        <item x="0"/>
        <item t="default"/>
      </items>
    </pivotField>
    <pivotField showAll="0"/>
    <pivotField showAll="0"/>
    <pivotField showAll="0"/>
    <pivotField axis="axisCol" showAll="0">
      <items count="2">
        <item x="0"/>
        <item t="default"/>
      </items>
    </pivotField>
    <pivotField dataField="1" showAll="0"/>
    <pivotField showAll="0"/>
    <pivotField showAll="0"/>
    <pivotField showAll="0"/>
    <pivotField showAll="0"/>
    <pivotField showAll="0"/>
    <pivotField dataField="1" showAll="0"/>
    <pivotField showAll="0"/>
  </pivotFields>
  <rowFields count="3">
    <field x="2"/>
    <field x="3"/>
    <field x="4"/>
  </rowFields>
  <rowItems count="4">
    <i>
      <x/>
    </i>
    <i r="1">
      <x v="3"/>
    </i>
    <i r="2">
      <x/>
    </i>
    <i t="grand">
      <x/>
    </i>
  </rowItems>
  <colFields count="2">
    <field x="8"/>
    <field x="-2"/>
  </colFields>
  <colItems count="4">
    <i>
      <x/>
      <x/>
    </i>
    <i r="1" i="1">
      <x v="1"/>
    </i>
    <i t="grand">
      <x/>
    </i>
    <i t="grand" i="1">
      <x/>
    </i>
  </colItems>
  <dataFields count="2">
    <dataField name="Suma de Dato de actividad" fld="9" baseField="2" baseItem="0"/>
    <dataField name="Suma de Emisiones (tCO2e)" fld="15" baseField="2" baseItem="0"/>
  </dataFields>
  <formats count="15">
    <format dxfId="175">
      <pivotArea type="all" dataOnly="0" outline="0" fieldPosition="0"/>
    </format>
    <format dxfId="174">
      <pivotArea outline="0" collapsedLevelsAreSubtotals="1" fieldPosition="0"/>
    </format>
    <format dxfId="173">
      <pivotArea type="origin" dataOnly="0" labelOnly="1" outline="0" fieldPosition="0"/>
    </format>
    <format dxfId="172">
      <pivotArea field="8" type="button" dataOnly="0" labelOnly="1" outline="0" axis="axisCol" fieldPosition="0"/>
    </format>
    <format dxfId="171">
      <pivotArea field="-2" type="button" dataOnly="0" labelOnly="1" outline="0" axis="axisCol" fieldPosition="1"/>
    </format>
    <format dxfId="170">
      <pivotArea type="topRight" dataOnly="0" labelOnly="1" outline="0" fieldPosition="0"/>
    </format>
    <format dxfId="169">
      <pivotArea field="2" type="button" dataOnly="0" labelOnly="1" outline="0" axis="axisRow" fieldPosition="0"/>
    </format>
    <format dxfId="168">
      <pivotArea dataOnly="0" labelOnly="1" fieldPosition="0">
        <references count="1">
          <reference field="2" count="0"/>
        </references>
      </pivotArea>
    </format>
    <format dxfId="167">
      <pivotArea dataOnly="0" labelOnly="1" grandRow="1" outline="0" fieldPosition="0"/>
    </format>
    <format dxfId="166">
      <pivotArea dataOnly="0" labelOnly="1" fieldPosition="0">
        <references count="2">
          <reference field="2" count="0" selected="0"/>
          <reference field="3" count="0"/>
        </references>
      </pivotArea>
    </format>
    <format dxfId="165">
      <pivotArea dataOnly="0" labelOnly="1" fieldPosition="0">
        <references count="3">
          <reference field="2" count="0" selected="0"/>
          <reference field="3" count="0" selected="0"/>
          <reference field="4" count="0"/>
        </references>
      </pivotArea>
    </format>
    <format dxfId="164">
      <pivotArea dataOnly="0" labelOnly="1" fieldPosition="0">
        <references count="1">
          <reference field="8" count="0"/>
        </references>
      </pivotArea>
    </format>
    <format dxfId="163">
      <pivotArea field="8" dataOnly="0" labelOnly="1" grandCol="1" outline="0" axis="axisCol" fieldPosition="0">
        <references count="1">
          <reference field="4294967294" count="1" selected="0">
            <x v="0"/>
          </reference>
        </references>
      </pivotArea>
    </format>
    <format dxfId="162">
      <pivotArea field="8" dataOnly="0" labelOnly="1" grandCol="1" outline="0" axis="axisCol" fieldPosition="0">
        <references count="1">
          <reference field="4294967294" count="1" selected="0">
            <x v="1"/>
          </reference>
        </references>
      </pivotArea>
    </format>
    <format dxfId="161">
      <pivotArea dataOnly="0" labelOnly="1" outline="0" fieldPosition="0">
        <references count="2">
          <reference field="4294967294" count="2">
            <x v="0"/>
            <x v="1"/>
          </reference>
          <reference field="8" count="0" selected="0"/>
        </references>
      </pivotArea>
    </format>
  </formats>
  <chartFormats count="2">
    <chartFormat chart="2" format="4" series="1">
      <pivotArea type="data" outline="0" fieldPosition="0">
        <references count="2">
          <reference field="4294967294" count="1" selected="0">
            <x v="0"/>
          </reference>
          <reference field="8" count="1" selected="0">
            <x v="0"/>
          </reference>
        </references>
      </pivotArea>
    </chartFormat>
    <chartFormat chart="2" format="5" series="1">
      <pivotArea type="data" outline="0" fieldPosition="0">
        <references count="2">
          <reference field="4294967294" count="1" selected="0">
            <x v="1"/>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5000000}" name="TablaDinámica9"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I13:AM19" firstHeaderRow="1" firstDataRow="3" firstDataCol="1"/>
  <pivotFields count="19">
    <pivotField showAll="0"/>
    <pivotField showAll="0"/>
    <pivotField axis="axisRow" showAll="0">
      <items count="3">
        <item x="0"/>
        <item m="1" x="1"/>
        <item t="default"/>
      </items>
    </pivotField>
    <pivotField axis="axisRow" showAll="0">
      <items count="5">
        <item m="1" x="2"/>
        <item m="1" x="1"/>
        <item m="1" x="3"/>
        <item x="0"/>
        <item t="default"/>
      </items>
    </pivotField>
    <pivotField axis="axisRow" showAll="0">
      <items count="2">
        <item x="0"/>
        <item t="default"/>
      </items>
    </pivotField>
    <pivotField showAll="0"/>
    <pivotField showAll="0"/>
    <pivotField showAll="0"/>
    <pivotField showAll="0"/>
    <pivotField axis="axisCol" showAll="0">
      <items count="2">
        <item x="0"/>
        <item t="default"/>
      </items>
    </pivotField>
    <pivotField showAll="0"/>
    <pivotField dataField="1" showAll="0"/>
    <pivotField showAll="0"/>
    <pivotField showAll="0"/>
    <pivotField showAll="0"/>
    <pivotField showAll="0"/>
    <pivotField showAll="0"/>
    <pivotField dataField="1" showAll="0"/>
    <pivotField showAll="0"/>
  </pivotFields>
  <rowFields count="3">
    <field x="2"/>
    <field x="3"/>
    <field x="4"/>
  </rowFields>
  <rowItems count="4">
    <i>
      <x/>
    </i>
    <i r="1">
      <x v="3"/>
    </i>
    <i r="2">
      <x/>
    </i>
    <i t="grand">
      <x/>
    </i>
  </rowItems>
  <colFields count="2">
    <field x="9"/>
    <field x="-2"/>
  </colFields>
  <colItems count="4">
    <i>
      <x/>
      <x/>
    </i>
    <i r="1" i="1">
      <x v="1"/>
    </i>
    <i t="grand">
      <x/>
    </i>
    <i t="grand" i="1">
      <x/>
    </i>
  </colItems>
  <dataFields count="2">
    <dataField name="Suma de Dato de actividad" fld="11" baseField="2" baseItem="0"/>
    <dataField name="Suma de Emisiones (tCO2e)" fld="17" baseField="2" baseItem="0"/>
  </dataFields>
  <formats count="15">
    <format dxfId="190">
      <pivotArea type="all" dataOnly="0" outline="0" fieldPosition="0"/>
    </format>
    <format dxfId="189">
      <pivotArea outline="0" collapsedLevelsAreSubtotals="1" fieldPosition="0"/>
    </format>
    <format dxfId="188">
      <pivotArea type="origin" dataOnly="0" labelOnly="1" outline="0" fieldPosition="0"/>
    </format>
    <format dxfId="187">
      <pivotArea field="9" type="button" dataOnly="0" labelOnly="1" outline="0" axis="axisCol" fieldPosition="0"/>
    </format>
    <format dxfId="186">
      <pivotArea field="-2" type="button" dataOnly="0" labelOnly="1" outline="0" axis="axisCol" fieldPosition="1"/>
    </format>
    <format dxfId="185">
      <pivotArea type="topRight" dataOnly="0" labelOnly="1" outline="0" fieldPosition="0"/>
    </format>
    <format dxfId="184">
      <pivotArea field="2" type="button" dataOnly="0" labelOnly="1" outline="0" axis="axisRow" fieldPosition="0"/>
    </format>
    <format dxfId="183">
      <pivotArea dataOnly="0" labelOnly="1" fieldPosition="0">
        <references count="1">
          <reference field="2" count="0"/>
        </references>
      </pivotArea>
    </format>
    <format dxfId="182">
      <pivotArea dataOnly="0" labelOnly="1" grandRow="1" outline="0" fieldPosition="0"/>
    </format>
    <format dxfId="181">
      <pivotArea dataOnly="0" labelOnly="1" fieldPosition="0">
        <references count="2">
          <reference field="2" count="0" selected="0"/>
          <reference field="3" count="0"/>
        </references>
      </pivotArea>
    </format>
    <format dxfId="180">
      <pivotArea dataOnly="0" labelOnly="1" fieldPosition="0">
        <references count="3">
          <reference field="2" count="0" selected="0"/>
          <reference field="3" count="0" selected="0"/>
          <reference field="4" count="0"/>
        </references>
      </pivotArea>
    </format>
    <format dxfId="179">
      <pivotArea dataOnly="0" labelOnly="1" fieldPosition="0">
        <references count="1">
          <reference field="9" count="0"/>
        </references>
      </pivotArea>
    </format>
    <format dxfId="178">
      <pivotArea field="9" dataOnly="0" labelOnly="1" grandCol="1" outline="0" axis="axisCol" fieldPosition="0">
        <references count="1">
          <reference field="4294967294" count="1" selected="0">
            <x v="0"/>
          </reference>
        </references>
      </pivotArea>
    </format>
    <format dxfId="177">
      <pivotArea field="9" dataOnly="0" labelOnly="1" grandCol="1" outline="0" axis="axisCol" fieldPosition="0">
        <references count="1">
          <reference field="4294967294" count="1" selected="0">
            <x v="1"/>
          </reference>
        </references>
      </pivotArea>
    </format>
    <format dxfId="176">
      <pivotArea dataOnly="0" labelOnly="1" outline="0" fieldPosition="0">
        <references count="2">
          <reference field="4294967294" count="2">
            <x v="0"/>
            <x v="1"/>
          </reference>
          <reference field="9" count="0" selected="0"/>
        </references>
      </pivotArea>
    </format>
  </formats>
  <chartFormats count="2">
    <chartFormat chart="3" format="4" series="1">
      <pivotArea type="data" outline="0" fieldPosition="0">
        <references count="2">
          <reference field="4294967294" count="1" selected="0">
            <x v="0"/>
          </reference>
          <reference field="9" count="1" selected="0">
            <x v="0"/>
          </reference>
        </references>
      </pivotArea>
    </chartFormat>
    <chartFormat chart="3" format="5" series="1">
      <pivotArea type="data" outline="0" fieldPosition="0">
        <references count="2">
          <reference field="4294967294" count="1" selected="0">
            <x v="1"/>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900-000004000000}" name="TablaDinámica8"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Z13:AD19" firstHeaderRow="1" firstDataRow="3" firstDataCol="1"/>
  <pivotFields count="18">
    <pivotField showAll="0"/>
    <pivotField showAll="0"/>
    <pivotField axis="axisRow" showAll="0">
      <items count="3">
        <item x="0"/>
        <item m="1" x="1"/>
        <item t="default"/>
      </items>
    </pivotField>
    <pivotField axis="axisRow" showAll="0">
      <items count="6">
        <item m="1" x="4"/>
        <item m="1" x="3"/>
        <item m="1" x="2"/>
        <item m="1" x="1"/>
        <item x="0"/>
        <item t="default"/>
      </items>
    </pivotField>
    <pivotField axis="axisRow" showAll="0">
      <items count="2">
        <item x="0"/>
        <item t="default"/>
      </items>
    </pivotField>
    <pivotField showAll="0"/>
    <pivotField showAll="0"/>
    <pivotField showAll="0"/>
    <pivotField showAll="0"/>
    <pivotField axis="axisCol" showAll="0">
      <items count="2">
        <item x="0"/>
        <item t="default"/>
      </items>
    </pivotField>
    <pivotField dataField="1" showAll="0"/>
    <pivotField showAll="0"/>
    <pivotField showAll="0"/>
    <pivotField showAll="0"/>
    <pivotField showAll="0"/>
    <pivotField showAll="0"/>
    <pivotField dataField="1" showAll="0"/>
    <pivotField showAll="0"/>
  </pivotFields>
  <rowFields count="3">
    <field x="2"/>
    <field x="3"/>
    <field x="4"/>
  </rowFields>
  <rowItems count="4">
    <i>
      <x/>
    </i>
    <i r="1">
      <x v="4"/>
    </i>
    <i r="2">
      <x/>
    </i>
    <i t="grand">
      <x/>
    </i>
  </rowItems>
  <colFields count="2">
    <field x="9"/>
    <field x="-2"/>
  </colFields>
  <colItems count="4">
    <i>
      <x/>
      <x/>
    </i>
    <i r="1" i="1">
      <x v="1"/>
    </i>
    <i t="grand">
      <x/>
    </i>
    <i t="grand" i="1">
      <x/>
    </i>
  </colItems>
  <dataFields count="2">
    <dataField name="Suma de Dato de actividad" fld="10" baseField="2" baseItem="0"/>
    <dataField name="Suma de Emisiones (tCO2e)" fld="16" baseField="2" baseItem="0"/>
  </dataFields>
  <formats count="15">
    <format dxfId="205">
      <pivotArea type="all" dataOnly="0" outline="0" fieldPosition="0"/>
    </format>
    <format dxfId="204">
      <pivotArea outline="0" collapsedLevelsAreSubtotals="1" fieldPosition="0"/>
    </format>
    <format dxfId="203">
      <pivotArea type="origin" dataOnly="0" labelOnly="1" outline="0" fieldPosition="0"/>
    </format>
    <format dxfId="202">
      <pivotArea field="9" type="button" dataOnly="0" labelOnly="1" outline="0" axis="axisCol" fieldPosition="0"/>
    </format>
    <format dxfId="201">
      <pivotArea field="-2" type="button" dataOnly="0" labelOnly="1" outline="0" axis="axisCol" fieldPosition="1"/>
    </format>
    <format dxfId="200">
      <pivotArea type="topRight" dataOnly="0" labelOnly="1" outline="0" fieldPosition="0"/>
    </format>
    <format dxfId="199">
      <pivotArea field="2" type="button" dataOnly="0" labelOnly="1" outline="0" axis="axisRow" fieldPosition="0"/>
    </format>
    <format dxfId="198">
      <pivotArea dataOnly="0" labelOnly="1" fieldPosition="0">
        <references count="1">
          <reference field="2" count="0"/>
        </references>
      </pivotArea>
    </format>
    <format dxfId="197">
      <pivotArea dataOnly="0" labelOnly="1" grandRow="1" outline="0" fieldPosition="0"/>
    </format>
    <format dxfId="196">
      <pivotArea dataOnly="0" labelOnly="1" fieldPosition="0">
        <references count="2">
          <reference field="2" count="0" selected="0"/>
          <reference field="3" count="0"/>
        </references>
      </pivotArea>
    </format>
    <format dxfId="195">
      <pivotArea dataOnly="0" labelOnly="1" fieldPosition="0">
        <references count="3">
          <reference field="2" count="0" selected="0"/>
          <reference field="3" count="0" selected="0"/>
          <reference field="4" count="0"/>
        </references>
      </pivotArea>
    </format>
    <format dxfId="194">
      <pivotArea dataOnly="0" labelOnly="1" fieldPosition="0">
        <references count="1">
          <reference field="9" count="0"/>
        </references>
      </pivotArea>
    </format>
    <format dxfId="193">
      <pivotArea field="9" dataOnly="0" labelOnly="1" grandCol="1" outline="0" axis="axisCol" fieldPosition="0">
        <references count="1">
          <reference field="4294967294" count="1" selected="0">
            <x v="0"/>
          </reference>
        </references>
      </pivotArea>
    </format>
    <format dxfId="192">
      <pivotArea field="9" dataOnly="0" labelOnly="1" grandCol="1" outline="0" axis="axisCol" fieldPosition="0">
        <references count="1">
          <reference field="4294967294" count="1" selected="0">
            <x v="1"/>
          </reference>
        </references>
      </pivotArea>
    </format>
    <format dxfId="191">
      <pivotArea dataOnly="0" labelOnly="1" outline="0" fieldPosition="0">
        <references count="2">
          <reference field="4294967294" count="2">
            <x v="0"/>
            <x v="1"/>
          </reference>
          <reference field="9" count="0" selected="0"/>
        </references>
      </pivotArea>
    </format>
  </formats>
  <chartFormats count="2">
    <chartFormat chart="2" format="4" series="1">
      <pivotArea type="data" outline="0" fieldPosition="0">
        <references count="2">
          <reference field="4294967294" count="1" selected="0">
            <x v="0"/>
          </reference>
          <reference field="9" count="1" selected="0">
            <x v="0"/>
          </reference>
        </references>
      </pivotArea>
    </chartFormat>
    <chartFormat chart="2" format="5" series="1">
      <pivotArea type="data" outline="0" fieldPosition="0">
        <references count="2">
          <reference field="4294967294" count="1" selected="0">
            <x v="1"/>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TablaDinámica7"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N13:R19" firstHeaderRow="1" firstDataRow="3" firstDataCol="1"/>
  <pivotFields count="18">
    <pivotField showAll="0"/>
    <pivotField showAll="0"/>
    <pivotField axis="axisRow" showAll="0">
      <items count="3">
        <item x="0"/>
        <item m="1" x="1"/>
        <item t="default"/>
      </items>
    </pivotField>
    <pivotField axis="axisRow" showAll="0">
      <items count="5">
        <item m="1" x="3"/>
        <item m="1" x="2"/>
        <item m="1" x="1"/>
        <item x="0"/>
        <item t="default"/>
      </items>
    </pivotField>
    <pivotField axis="axisRow" showAll="0">
      <items count="2">
        <item x="0"/>
        <item t="default"/>
      </items>
    </pivotField>
    <pivotField showAll="0"/>
    <pivotField showAll="0"/>
    <pivotField showAll="0"/>
    <pivotField showAll="0"/>
    <pivotField axis="axisCol" showAll="0">
      <items count="2">
        <item x="0"/>
        <item t="default"/>
      </items>
    </pivotField>
    <pivotField dataField="1" showAll="0"/>
    <pivotField showAll="0"/>
    <pivotField showAll="0"/>
    <pivotField showAll="0"/>
    <pivotField showAll="0"/>
    <pivotField showAll="0"/>
    <pivotField dataField="1" showAll="0"/>
    <pivotField showAll="0"/>
  </pivotFields>
  <rowFields count="3">
    <field x="2"/>
    <field x="3"/>
    <field x="4"/>
  </rowFields>
  <rowItems count="4">
    <i>
      <x/>
    </i>
    <i r="1">
      <x v="3"/>
    </i>
    <i r="2">
      <x/>
    </i>
    <i t="grand">
      <x/>
    </i>
  </rowItems>
  <colFields count="2">
    <field x="9"/>
    <field x="-2"/>
  </colFields>
  <colItems count="4">
    <i>
      <x/>
      <x/>
    </i>
    <i r="1" i="1">
      <x v="1"/>
    </i>
    <i t="grand">
      <x/>
    </i>
    <i t="grand" i="1">
      <x/>
    </i>
  </colItems>
  <dataFields count="2">
    <dataField name="Suma de Dato de actividad" fld="10" baseField="2" baseItem="0"/>
    <dataField name="Suma de Emisiones (tCO2e)" fld="16" baseField="2" baseItem="0"/>
  </dataFields>
  <formats count="15">
    <format dxfId="220">
      <pivotArea type="all" dataOnly="0" outline="0" fieldPosition="0"/>
    </format>
    <format dxfId="219">
      <pivotArea outline="0" collapsedLevelsAreSubtotals="1" fieldPosition="0"/>
    </format>
    <format dxfId="218">
      <pivotArea type="origin" dataOnly="0" labelOnly="1" outline="0" fieldPosition="0"/>
    </format>
    <format dxfId="217">
      <pivotArea field="9" type="button" dataOnly="0" labelOnly="1" outline="0" axis="axisCol" fieldPosition="0"/>
    </format>
    <format dxfId="216">
      <pivotArea field="-2" type="button" dataOnly="0" labelOnly="1" outline="0" axis="axisCol" fieldPosition="1"/>
    </format>
    <format dxfId="215">
      <pivotArea type="topRight" dataOnly="0" labelOnly="1" outline="0" fieldPosition="0"/>
    </format>
    <format dxfId="214">
      <pivotArea field="2" type="button" dataOnly="0" labelOnly="1" outline="0" axis="axisRow" fieldPosition="0"/>
    </format>
    <format dxfId="213">
      <pivotArea dataOnly="0" labelOnly="1" fieldPosition="0">
        <references count="1">
          <reference field="2" count="0"/>
        </references>
      </pivotArea>
    </format>
    <format dxfId="212">
      <pivotArea dataOnly="0" labelOnly="1" grandRow="1" outline="0" fieldPosition="0"/>
    </format>
    <format dxfId="211">
      <pivotArea dataOnly="0" labelOnly="1" fieldPosition="0">
        <references count="2">
          <reference field="2" count="0" selected="0"/>
          <reference field="3" count="0"/>
        </references>
      </pivotArea>
    </format>
    <format dxfId="210">
      <pivotArea dataOnly="0" labelOnly="1" fieldPosition="0">
        <references count="3">
          <reference field="2" count="0" selected="0"/>
          <reference field="3" count="0" selected="0"/>
          <reference field="4" count="0"/>
        </references>
      </pivotArea>
    </format>
    <format dxfId="209">
      <pivotArea dataOnly="0" labelOnly="1" fieldPosition="0">
        <references count="1">
          <reference field="9" count="0"/>
        </references>
      </pivotArea>
    </format>
    <format dxfId="208">
      <pivotArea field="9" dataOnly="0" labelOnly="1" grandCol="1" outline="0" axis="axisCol" fieldPosition="0">
        <references count="1">
          <reference field="4294967294" count="1" selected="0">
            <x v="0"/>
          </reference>
        </references>
      </pivotArea>
    </format>
    <format dxfId="207">
      <pivotArea field="9" dataOnly="0" labelOnly="1" grandCol="1" outline="0" axis="axisCol" fieldPosition="0">
        <references count="1">
          <reference field="4294967294" count="1" selected="0">
            <x v="1"/>
          </reference>
        </references>
      </pivotArea>
    </format>
    <format dxfId="206">
      <pivotArea dataOnly="0" labelOnly="1" outline="0" fieldPosition="0">
        <references count="2">
          <reference field="4294967294" count="2">
            <x v="0"/>
            <x v="1"/>
          </reference>
          <reference field="9" count="0" selected="0"/>
        </references>
      </pivotArea>
    </format>
  </formats>
  <chartFormats count="2">
    <chartFormat chart="2" format="4" series="1">
      <pivotArea type="data" outline="0" fieldPosition="0">
        <references count="2">
          <reference field="4294967294" count="1" selected="0">
            <x v="0"/>
          </reference>
          <reference field="9" count="1" selected="0">
            <x v="0"/>
          </reference>
        </references>
      </pivotArea>
    </chartFormat>
    <chartFormat chart="2" format="5" series="1">
      <pivotArea type="data" outline="0" fieldPosition="0">
        <references count="2">
          <reference field="4294967294" count="1" selected="0">
            <x v="1"/>
          </reference>
          <reference field="9"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1568D9B-A17C-4C18-B7BE-6B771D86C507}" name="TablaDinámica6" cacheId="8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O13:BQ17" firstHeaderRow="1" firstDataRow="2" firstDataCol="1"/>
  <pivotFields count="14">
    <pivotField showAll="0"/>
    <pivotField showAll="0"/>
    <pivotField showAll="0"/>
    <pivotField showAll="0"/>
    <pivotField showAll="0"/>
    <pivotField axis="axisCol" showAll="0">
      <items count="4">
        <item m="1" x="2"/>
        <item m="1" x="1"/>
        <item x="0"/>
        <item t="default"/>
      </items>
    </pivotField>
    <pivotField axis="axisRow" showAll="0">
      <items count="9">
        <item m="1" x="3"/>
        <item m="1" x="6"/>
        <item m="1" x="4"/>
        <item m="1" x="2"/>
        <item m="1" x="7"/>
        <item m="1" x="1"/>
        <item m="1" x="5"/>
        <item x="0"/>
        <item t="default"/>
      </items>
    </pivotField>
    <pivotField axis="axisRow" showAll="0">
      <items count="4">
        <item m="1" x="2"/>
        <item m="1" x="1"/>
        <item x="0"/>
        <item t="default"/>
      </items>
    </pivotField>
    <pivotField showAll="0"/>
    <pivotField showAll="0"/>
    <pivotField showAll="0"/>
    <pivotField numFmtId="4" showAll="0"/>
    <pivotField dataField="1" numFmtId="4" showAll="0"/>
    <pivotField showAll="0"/>
  </pivotFields>
  <rowFields count="2">
    <field x="7"/>
    <field x="6"/>
  </rowFields>
  <rowItems count="3">
    <i>
      <x v="2"/>
    </i>
    <i r="1">
      <x v="7"/>
    </i>
    <i t="grand">
      <x/>
    </i>
  </rowItems>
  <colFields count="1">
    <field x="5"/>
  </colFields>
  <colItems count="2">
    <i>
      <x v="2"/>
    </i>
    <i t="grand">
      <x/>
    </i>
  </colItems>
  <dataFields count="1">
    <dataField name="Suma de Emisiones (tCO2e)." fld="12" baseField="0" baseItem="0"/>
  </dataFields>
  <chartFormats count="3">
    <chartFormat chart="2" format="4" series="1">
      <pivotArea type="data" outline="0" fieldPosition="0">
        <references count="2">
          <reference field="4294967294" count="1" selected="0">
            <x v="0"/>
          </reference>
          <reference field="5" count="1" selected="0">
            <x v="0"/>
          </reference>
        </references>
      </pivotArea>
    </chartFormat>
    <chartFormat chart="2" format="5" series="1">
      <pivotArea type="data" outline="0" fieldPosition="0">
        <references count="2">
          <reference field="4294967294" count="1" selected="0">
            <x v="0"/>
          </reference>
          <reference field="5" count="1" selected="0">
            <x v="1"/>
          </reference>
        </references>
      </pivotArea>
    </chartFormat>
    <chartFormat chart="2" format="6" series="1">
      <pivotArea type="data" outline="0" fieldPosition="0">
        <references count="2">
          <reference field="4294967294" count="1" selected="0">
            <x v="0"/>
          </reference>
          <reference field="5"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A00-000002000000}" name="TablaDinámica2"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N13:R18" firstHeaderRow="1" firstDataRow="3" firstDataCol="1"/>
  <pivotFields count="18">
    <pivotField showAll="0"/>
    <pivotField showAll="0"/>
    <pivotField showAll="0"/>
    <pivotField showAll="0"/>
    <pivotField axis="axisRow" showAll="0">
      <items count="2">
        <item x="0"/>
        <item t="default"/>
      </items>
    </pivotField>
    <pivotField showAll="0"/>
    <pivotField showAll="0"/>
    <pivotField axis="axisCol" showAll="0">
      <items count="2">
        <item x="0"/>
        <item t="default"/>
      </items>
    </pivotField>
    <pivotField axis="axisRow" showAll="0">
      <items count="2">
        <item x="0"/>
        <item t="default"/>
      </items>
    </pivotField>
    <pivotField showAll="0"/>
    <pivotField dataField="1" showAll="0"/>
    <pivotField showAll="0"/>
    <pivotField showAll="0"/>
    <pivotField showAll="0"/>
    <pivotField showAll="0"/>
    <pivotField showAll="0"/>
    <pivotField dataField="1" showAll="0"/>
    <pivotField showAll="0"/>
  </pivotFields>
  <rowFields count="2">
    <field x="8"/>
    <field x="4"/>
  </rowFields>
  <rowItems count="3">
    <i>
      <x/>
    </i>
    <i r="1">
      <x/>
    </i>
    <i t="grand">
      <x/>
    </i>
  </rowItems>
  <colFields count="2">
    <field x="-2"/>
    <field x="7"/>
  </colFields>
  <colItems count="4">
    <i>
      <x/>
      <x/>
    </i>
    <i i="1">
      <x v="1"/>
      <x/>
    </i>
    <i t="grand">
      <x/>
    </i>
    <i t="grand" i="1">
      <x/>
    </i>
  </colItems>
  <dataFields count="2">
    <dataField name="Suma de Dato de actividad" fld="10" baseField="1" baseItem="1"/>
    <dataField name="Suma de Emisiones (tCO2e)" fld="16" baseField="0" baseItem="0"/>
  </dataFields>
  <formats count="3">
    <format dxfId="126">
      <pivotArea type="topRight" dataOnly="0" labelOnly="1" outline="0" fieldPosition="0"/>
    </format>
    <format dxfId="125">
      <pivotArea type="all" dataOnly="0" outline="0" fieldPosition="0"/>
    </format>
    <format dxfId="124">
      <pivotArea type="all" dataOnly="0" outline="0" fieldPosition="0"/>
    </format>
  </formats>
  <chartFormats count="2">
    <chartFormat chart="2" format="4" series="1">
      <pivotArea type="data" outline="0" fieldPosition="0">
        <references count="2">
          <reference field="4294967294" count="1" selected="0">
            <x v="0"/>
          </reference>
          <reference field="7" count="1" selected="0">
            <x v="0"/>
          </reference>
        </references>
      </pivotArea>
    </chartFormat>
    <chartFormat chart="2" format="5" series="1">
      <pivotArea type="data" outline="0" fieldPosition="0">
        <references count="2">
          <reference field="4294967294" count="1" selected="0">
            <x v="1"/>
          </reference>
          <reference field="7"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A00-000001000000}" name="TablaDinámica12" cacheId="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BD13:BJ37" firstHeaderRow="1" firstDataRow="3" firstDataCol="1"/>
  <pivotFields count="15">
    <pivotField showAll="0"/>
    <pivotField showAll="0"/>
    <pivotField axis="axisRow" showAll="0">
      <items count="4">
        <item x="1"/>
        <item x="2"/>
        <item x="0"/>
        <item t="default"/>
      </items>
    </pivotField>
    <pivotField showAll="0"/>
    <pivotField axis="axisRow" showAll="0">
      <items count="7">
        <item x="0"/>
        <item x="1"/>
        <item x="2"/>
        <item x="3"/>
        <item x="4"/>
        <item x="5"/>
        <item t="default"/>
      </items>
    </pivotField>
    <pivotField showAll="0"/>
    <pivotField axis="axisCol" showAll="0">
      <items count="3">
        <item x="0"/>
        <item x="1"/>
        <item t="default"/>
      </items>
    </pivotField>
    <pivotField dataField="1" showAll="0"/>
    <pivotField showAll="0"/>
    <pivotField showAll="0"/>
    <pivotField numFmtId="4" showAll="0"/>
    <pivotField numFmtId="4" showAll="0"/>
    <pivotField numFmtId="4" showAll="0"/>
    <pivotField dataField="1" numFmtId="4" showAll="0"/>
    <pivotField showAll="0"/>
  </pivotFields>
  <rowFields count="2">
    <field x="2"/>
    <field x="4"/>
  </rowFields>
  <rowItems count="22">
    <i>
      <x/>
    </i>
    <i r="1">
      <x/>
    </i>
    <i r="1">
      <x v="1"/>
    </i>
    <i r="1">
      <x v="2"/>
    </i>
    <i r="1">
      <x v="3"/>
    </i>
    <i r="1">
      <x v="4"/>
    </i>
    <i r="1">
      <x v="5"/>
    </i>
    <i>
      <x v="1"/>
    </i>
    <i r="1">
      <x/>
    </i>
    <i r="1">
      <x v="1"/>
    </i>
    <i r="1">
      <x v="2"/>
    </i>
    <i r="1">
      <x v="3"/>
    </i>
    <i r="1">
      <x v="4"/>
    </i>
    <i r="1">
      <x v="5"/>
    </i>
    <i>
      <x v="2"/>
    </i>
    <i r="1">
      <x/>
    </i>
    <i r="1">
      <x v="1"/>
    </i>
    <i r="1">
      <x v="2"/>
    </i>
    <i r="1">
      <x v="3"/>
    </i>
    <i r="1">
      <x v="4"/>
    </i>
    <i r="1">
      <x v="5"/>
    </i>
    <i t="grand">
      <x/>
    </i>
  </rowItems>
  <colFields count="2">
    <field x="6"/>
    <field x="-2"/>
  </colFields>
  <colItems count="6">
    <i>
      <x/>
      <x/>
    </i>
    <i r="1" i="1">
      <x v="1"/>
    </i>
    <i>
      <x v="1"/>
      <x/>
    </i>
    <i r="1" i="1">
      <x v="1"/>
    </i>
    <i t="grand">
      <x/>
    </i>
    <i t="grand" i="1">
      <x/>
    </i>
  </colItems>
  <dataFields count="2">
    <dataField name="Suma de Dato de actividad " fld="7" baseField="1" baseItem="0"/>
    <dataField name="Suma de Emisiones (tCO2e)" fld="13" baseField="0" baseItem="0"/>
  </dataFields>
  <chartFormats count="8">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1"/>
          </reference>
          <reference field="6" count="1" selected="0">
            <x v="0"/>
          </reference>
        </references>
      </pivotArea>
    </chartFormat>
    <chartFormat chart="0" format="2" series="1">
      <pivotArea type="data" outline="0" fieldPosition="0">
        <references count="2">
          <reference field="4294967294" count="1" selected="0">
            <x v="0"/>
          </reference>
          <reference field="6" count="1" selected="0">
            <x v="1"/>
          </reference>
        </references>
      </pivotArea>
    </chartFormat>
    <chartFormat chart="0" format="3" series="1">
      <pivotArea type="data" outline="0" fieldPosition="0">
        <references count="2">
          <reference field="4294967294" count="1" selected="0">
            <x v="1"/>
          </reference>
          <reference field="6" count="1" selected="0">
            <x v="1"/>
          </reference>
        </references>
      </pivotArea>
    </chartFormat>
    <chartFormat chart="3" format="8" series="1">
      <pivotArea type="data" outline="0" fieldPosition="0">
        <references count="2">
          <reference field="4294967294" count="1" selected="0">
            <x v="0"/>
          </reference>
          <reference field="6" count="1" selected="0">
            <x v="0"/>
          </reference>
        </references>
      </pivotArea>
    </chartFormat>
    <chartFormat chart="3" format="9" series="1">
      <pivotArea type="data" outline="0" fieldPosition="0">
        <references count="2">
          <reference field="4294967294" count="1" selected="0">
            <x v="1"/>
          </reference>
          <reference field="6" count="1" selected="0">
            <x v="0"/>
          </reference>
        </references>
      </pivotArea>
    </chartFormat>
    <chartFormat chart="3" format="10" series="1">
      <pivotArea type="data" outline="0" fieldPosition="0">
        <references count="2">
          <reference field="4294967294" count="1" selected="0">
            <x v="0"/>
          </reference>
          <reference field="6" count="1" selected="0">
            <x v="1"/>
          </reference>
        </references>
      </pivotArea>
    </chartFormat>
    <chartFormat chart="3" format="11" series="1">
      <pivotArea type="data" outline="0" fieldPosition="0">
        <references count="2">
          <reference field="4294967294" count="1" selected="0">
            <x v="1"/>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uente___No_modificable" xr10:uid="{00000000-0013-0000-FFFF-FFFF01000000}" sourceName="Fuente_x000a_ (No modificable)">
  <pivotTables>
    <pivotTable tabId="3" name="TablaDinámica5"/>
  </pivotTables>
  <data>
    <tabular pivotCacheId="1984901559">
      <items count="2">
        <i x="0"/>
        <i x="1"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l_equipamiento___A_cumplimentar" xr10:uid="{00000000-0013-0000-FFFF-FFFF0A000000}" sourceName="Tipología del equipamiento _x000a_(A cumplimentar)">
  <pivotTables>
    <pivotTable tabId="3" name="TablaDinámica1"/>
  </pivotTables>
  <data>
    <tabular pivotCacheId="995701696">
      <items count="2">
        <i x="0" s="1"/>
        <i x="1" s="1"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_Obligatorio" xr10:uid="{00000000-0013-0000-FFFF-FFFF0B000000}" sourceName="Año _x000a_(Obligatorio)">
  <pivotTables>
    <pivotTable tabId="3" name="TablaDinámica1"/>
  </pivotTables>
  <data>
    <tabular pivotCacheId="995701696">
      <items count="3">
        <i x="0" s="1"/>
        <i x="1" s="1" nd="1"/>
        <i x="2" s="1" nd="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combustible___Obligatorio" xr10:uid="{00000000-0013-0000-FFFF-FFFF0C000000}" sourceName="Tipología de combustible _x000a_(Obligatorio)">
  <pivotTables>
    <pivotTable tabId="3" name="TablaDinámica1"/>
  </pivotTables>
  <data>
    <tabular pivotCacheId="995701696">
      <items count="3">
        <i x="0" s="1"/>
        <i x="1" nd="1"/>
        <i x="2"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_del_equipamiento___No_obligatorio" xr10:uid="{00000000-0013-0000-FFFF-FFFF0F000000}" sourceName="Nombre del equipamiento _x000a_(No obligatorio)">
  <pivotTables>
    <pivotTable tabId="3" name="TablaDinámica3"/>
  </pivotTables>
  <data>
    <tabular pivotCacheId="1030455291">
      <items count="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 xr10:uid="{00000000-0013-0000-FFFF-FFFF10000000}" sourceName="Año_x000a_(Obligatorio)">
  <pivotTables>
    <pivotTable tabId="3" name="TablaDinámica3"/>
  </pivotTables>
  <data>
    <tabular pivotCacheId="1030455291">
      <items count="1">
        <i x="0" s="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combustible__Obligatorio" xr10:uid="{00000000-0013-0000-FFFF-FFFF11000000}" sourceName="Tipología de combustible_x000a_(Obligatorio)">
  <pivotTables>
    <pivotTable tabId="3" name="TablaDinámica3"/>
  </pivotTables>
  <data>
    <tabular pivotCacheId="1030455291">
      <items count="1">
        <i x="0"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_del_equipamiento___No_obligatorio1" xr10:uid="{00000000-0013-0000-FFFF-FFFF14000000}" sourceName="Nombre del equipamiento _x000a_(No obligatorio)">
  <pivotTables>
    <pivotTable tabId="3" name="TablaDinámica2"/>
  </pivotTables>
  <data>
    <tabular pivotCacheId="654156409">
      <items count="1">
        <i x="0" s="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1" xr10:uid="{00000000-0013-0000-FFFF-FFFF15000000}" sourceName="Año_x000a_(Obligatorio)">
  <pivotTables>
    <pivotTable tabId="3" name="TablaDinámica2"/>
  </pivotTables>
  <data>
    <tabular pivotCacheId="654156409">
      <items count="1">
        <i x="0"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combustible__Obligatorio1" xr10:uid="{00000000-0013-0000-FFFF-FFFF16000000}" sourceName="Tipología de combustible_x000a_(Obligatorio)">
  <pivotTables>
    <pivotTable tabId="3" name="TablaDinámica2"/>
  </pivotTables>
  <data>
    <tabular pivotCacheId="654156409">
      <items count="1">
        <i x="0" s="1"/>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_del_equipamiento___No_Obligatorio2" xr10:uid="{00000000-0013-0000-FFFF-FFFF19000000}" sourceName="Nombre del equipamiento _x000a_(No Obligatorio)">
  <pivotTables>
    <pivotTable tabId="3" name="TablaDinámica4"/>
  </pivotTables>
  <data>
    <tabular pivotCacheId="505699077">
      <items count="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lcance___No_modificable1" xr10:uid="{00000000-0013-0000-FFFF-FFFF02000000}" sourceName="Alcance _x000a_(No modificable)">
  <pivotTables>
    <pivotTable tabId="3" name="TablaDinámica5"/>
  </pivotTables>
  <data>
    <tabular pivotCacheId="1984901559">
      <items count="2">
        <i x="0"/>
        <i x="1" s="1"/>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2" xr10:uid="{00000000-0013-0000-FFFF-FFFF1A000000}" sourceName="Año_x000a_(Obligatorio)">
  <pivotTables>
    <pivotTable tabId="3" name="TablaDinámica4"/>
  </pivotTables>
  <data>
    <tabular pivotCacheId="505699077">
      <items count="1">
        <i x="0" s="1"/>
      </items>
    </tabular>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combustible__Obligatorio2" xr10:uid="{00000000-0013-0000-FFFF-FFFF1B000000}" sourceName="Tipología de combustible_x000a_(Obligatorio)">
  <pivotTables>
    <pivotTable tabId="3" name="TablaDinámica4"/>
  </pivotTables>
  <data>
    <tabular pivotCacheId="505699077">
      <items count="1">
        <i x="0" s="1"/>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uente___No_modificable1" xr10:uid="{00000000-0013-0000-FFFF-FFFF1C000000}" sourceName="Fuente_x000a_ (No modificable)">
  <pivotTables>
    <pivotTable tabId="31" name="TablaDinámica6"/>
  </pivotTables>
  <data>
    <tabular pivotCacheId="203859429">
      <items count="2">
        <i x="0" s="1"/>
        <i x="1" nd="1"/>
      </items>
    </tabular>
  </data>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rigen_Fuente____No_modificable5" xr10:uid="{00000000-0013-0000-FFFF-FFFF1D000000}" sourceName="Origen_Fuente  _x000a_(No modificable)">
  <pivotTables>
    <pivotTable tabId="31" name="TablaDinámica6"/>
  </pivotTables>
  <data>
    <tabular pivotCacheId="203859429">
      <items count="5">
        <i x="1" s="1"/>
        <i x="0"/>
        <i x="3"/>
        <i x="4" nd="1"/>
        <i x="2" nd="1"/>
      </items>
    </tabular>
  </data>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vehículo__No_modificable" xr10:uid="{00000000-0013-0000-FFFF-FFFF1E000000}" sourceName="Tipología de vehículo_x000a_(No modificable)">
  <pivotTables>
    <pivotTable tabId="31" name="TablaDinámica6"/>
  </pivotTables>
  <data>
    <tabular pivotCacheId="203859429">
      <items count="8">
        <i x="3"/>
        <i x="2"/>
        <i x="1"/>
        <i x="0" s="1"/>
        <i x="7" nd="1"/>
        <i x="4" nd="1"/>
        <i x="5" nd="1"/>
        <i x="6" nd="1"/>
      </items>
    </tabular>
  </data>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bustible__No_modificable" xr10:uid="{00000000-0013-0000-FFFF-FFFF1F000000}" sourceName="Combustible_x000a_(No modificable)">
  <pivotTables>
    <pivotTable tabId="31" name="TablaDinámica6"/>
  </pivotTables>
  <data>
    <tabular pivotCacheId="203859429">
      <items count="7">
        <i x="4"/>
        <i x="1"/>
        <i x="0" s="1"/>
        <i x="2"/>
        <i x="3"/>
        <i x="5" nd="1"/>
        <i x="6" nd="1"/>
      </items>
    </tabular>
  </data>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__No_modificable1" xr10:uid="{00000000-0013-0000-FFFF-FFFF20000000}" sourceName="Año  _x000a_(No modificable)">
  <pivotTables>
    <pivotTable tabId="31" name="TablaDinámica6"/>
  </pivotTables>
  <data>
    <tabular pivotCacheId="203859429">
      <items count="2">
        <i x="0" s="1"/>
        <i x="1"/>
      </items>
    </tabular>
  </data>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_Obligatorio" xr10:uid="{00000000-0013-0000-FFFF-FFFF21000000}" sourceName="Tipología_x000a_(Obligatorio)">
  <pivotTables>
    <pivotTable tabId="31" name="TablaDinámica7"/>
  </pivotTables>
  <data>
    <tabular pivotCacheId="2026860754">
      <items count="4">
        <i x="0" s="1"/>
        <i x="3" s="1" nd="1"/>
        <i x="2" s="1" nd="1"/>
        <i x="1" s="1" nd="1"/>
      </items>
    </tabular>
  </data>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bustible__Obligatorio" xr10:uid="{00000000-0013-0000-FFFF-FFFF22000000}" sourceName="Combustible_x000a_(Obligatorio)">
  <pivotTables>
    <pivotTable tabId="31" name="TablaDinámica7"/>
  </pivotTables>
  <data>
    <tabular pivotCacheId="2026860754">
      <items count="1">
        <i x="0" s="1"/>
      </items>
    </tabular>
  </data>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3" xr10:uid="{00000000-0013-0000-FFFF-FFFF23000000}" sourceName="Año_x000a_(Obligatorio)">
  <pivotTables>
    <pivotTable tabId="31" name="TablaDinámica7"/>
  </pivotTables>
  <data>
    <tabular pivotCacheId="2026860754">
      <items count="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ector___No_modificable" xr10:uid="{00000000-0013-0000-FFFF-FFFF03000000}" sourceName="Sector _x000a_(No modificable)">
  <pivotTables>
    <pivotTable tabId="3" name="TablaDinámica5"/>
  </pivotTables>
  <data>
    <tabular pivotCacheId="1984901559">
      <items count="3">
        <i x="1" s="1"/>
        <i x="2" s="1"/>
        <i x="0" s="1"/>
      </items>
    </tabular>
  </data>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_Obligatorio1" xr10:uid="{00000000-0013-0000-FFFF-FFFF24000000}" sourceName="Tipología_x000a_(Obligatorio)">
  <pivotTables>
    <pivotTable tabId="31" name="TablaDinámica8"/>
  </pivotTables>
  <data>
    <tabular pivotCacheId="1893966092">
      <items count="5">
        <i x="4" s="1" nd="1"/>
        <i x="3" s="1" nd="1"/>
        <i x="2" s="1" nd="1"/>
        <i x="1" s="1" nd="1"/>
        <i x="0" s="1" nd="1"/>
      </items>
    </tabular>
  </data>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bustible__Obligatorio1" xr10:uid="{00000000-0013-0000-FFFF-FFFF25000000}" sourceName="Combustible_x000a_(Obligatorio)">
  <pivotTables>
    <pivotTable tabId="31" name="TablaDinámica8"/>
  </pivotTables>
  <data>
    <tabular pivotCacheId="1893966092">
      <items count="1">
        <i x="0" s="1" nd="1"/>
      </items>
    </tabular>
  </data>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4" xr10:uid="{00000000-0013-0000-FFFF-FFFF26000000}" sourceName="Año_x000a_(Obligatorio)">
  <pivotTables>
    <pivotTable tabId="31" name="TablaDinámica8"/>
  </pivotTables>
  <data>
    <tabular pivotCacheId="1893966092">
      <items count="1">
        <i x="0" s="1" nd="1"/>
      </items>
    </tabular>
  </data>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_Obligatorio2" xr10:uid="{00000000-0013-0000-FFFF-FFFF27000000}" sourceName="Tipología_x000a_(Obligatorio)">
  <pivotTables>
    <pivotTable tabId="31" name="TablaDinámica9"/>
  </pivotTables>
  <data>
    <tabular pivotCacheId="1244758611">
      <items count="4">
        <i x="0" s="1"/>
        <i x="2" s="1" nd="1"/>
        <i x="1" s="1" nd="1"/>
        <i x="3" s="1" nd="1"/>
      </items>
    </tabular>
  </data>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bustible__Obligatorio2" xr10:uid="{00000000-0013-0000-FFFF-FFFF28000000}" sourceName="Combustible_x000a_(Obligatorio)">
  <pivotTables>
    <pivotTable tabId="31" name="TablaDinámica9"/>
  </pivotTables>
  <data>
    <tabular pivotCacheId="1244758611">
      <items count="1">
        <i x="0" s="1"/>
      </items>
    </tabular>
  </data>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5" xr10:uid="{00000000-0013-0000-FFFF-FFFF29000000}" sourceName="Año_x000a_(Obligatorio)">
  <pivotTables>
    <pivotTable tabId="31" name="TablaDinámica9"/>
  </pivotTables>
  <data>
    <tabular pivotCacheId="1244758611">
      <items count="1">
        <i x="0" s="1"/>
      </items>
    </tabular>
  </data>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_Obligatorio3" xr10:uid="{00000000-0013-0000-FFFF-FFFF2A000000}" sourceName="Tipología_x000a_(Obligatorio)">
  <pivotTables>
    <pivotTable tabId="31" name="TablaDinámica10"/>
  </pivotTables>
  <data>
    <tabular pivotCacheId="522397406">
      <items count="4">
        <i x="0" s="1"/>
        <i x="2" s="1" nd="1"/>
        <i x="3" s="1" nd="1"/>
        <i x="1" s="1" nd="1"/>
      </items>
    </tabular>
  </data>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bustible__Obligatorio3" xr10:uid="{00000000-0013-0000-FFFF-FFFF2B000000}" sourceName="Combustible_x000a_(Obligatorio)">
  <pivotTables>
    <pivotTable tabId="31" name="TablaDinámica10"/>
  </pivotTables>
  <data>
    <tabular pivotCacheId="522397406">
      <items count="1">
        <i x="0" s="1"/>
      </items>
    </tabular>
  </data>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Obligatorio6" xr10:uid="{00000000-0013-0000-FFFF-FFFF2C000000}" sourceName="Año_x000a_(Obligatorio)">
  <pivotTables>
    <pivotTable tabId="31" name="TablaDinámica10"/>
  </pivotTables>
  <data>
    <tabular pivotCacheId="522397406">
      <items count="1">
        <i x="0" s="1"/>
      </items>
    </tabular>
  </data>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Sector___No_modificable1" xr10:uid="{00000000-0013-0000-FFFF-FFFF31000000}" sourceName="Sector _x000a_(No modificable)">
  <pivotTables>
    <pivotTable tabId="3" name="TablaDinámica12"/>
  </pivotTables>
  <data>
    <tabular pivotCacheId="1090050739">
      <items count="3">
        <i x="1"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rigen_Fuente____No_modificable1" xr10:uid="{00000000-0013-0000-FFFF-FFFF04000000}" sourceName="Origen_Fuente  _x000a_(No modificable)">
  <pivotTables>
    <pivotTable tabId="3" name="TablaDinámica5"/>
  </pivotTables>
  <data>
    <tabular pivotCacheId="1984901559">
      <items count="3">
        <i x="2" s="1"/>
        <i x="1" s="1" nd="1"/>
        <i x="0" s="1" nd="1"/>
      </items>
    </tabular>
  </data>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combustible____No_modificable1" xr10:uid="{00000000-0013-0000-FFFF-FFFF33000000}" sourceName="Tipología de combustible  _x000a_(No modificable)">
  <pivotTables>
    <pivotTable tabId="3" name="TablaDinámica12"/>
  </pivotTables>
  <data>
    <tabular pivotCacheId="1090050739">
      <items count="6">
        <i x="0" s="1"/>
        <i x="1" s="1"/>
        <i x="2" s="1"/>
        <i x="3" s="1"/>
        <i x="4" s="1"/>
        <i x="5" s="1"/>
      </items>
    </tabular>
  </data>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__No_modificable2" xr10:uid="{00000000-0013-0000-FFFF-FFFF34000000}" sourceName="Año  _x000a_(No modificable)">
  <pivotTables>
    <pivotTable tabId="3" name="TablaDinámica12"/>
  </pivotTables>
  <data>
    <tabular pivotCacheId="1090050739">
      <items count="2">
        <i x="0" s="1"/>
        <i x="1" s="1"/>
      </items>
    </tabular>
  </data>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ertificación_energética__Obligatorio___Lista_desplegable" xr10:uid="{90A0727A-2FD4-4114-AF36-B3BC2A67910B}" sourceName="Certificación energética_x000a_(Obligatorio)_x000a_(Lista desplegable) ">
  <pivotTables>
    <pivotTable tabId="3" name="TablaDinámica6"/>
  </pivotTables>
  <data>
    <tabular pivotCacheId="1457648377">
      <items count="8">
        <i x="0" s="1"/>
        <i x="4" s="1" nd="1"/>
        <i x="7" s="1" nd="1"/>
        <i x="2" s="1" nd="1"/>
        <i x="6" s="1" nd="1"/>
        <i x="1" s="1" nd="1"/>
        <i x="5" s="1" nd="1"/>
        <i x="3" s="1" nd="1"/>
      </items>
    </tabular>
  </data>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dificio" xr10:uid="{2211FCA4-8595-42F3-ADC7-7FD422451ED5}" sourceName="Edificio">
  <pivotTables>
    <pivotTable tabId="3" name="TablaDinámica6"/>
  </pivotTables>
  <data>
    <tabular pivotCacheId="1457648377">
      <items count="3">
        <i x="0" s="1"/>
        <i x="1" s="1" nd="1"/>
        <i x="2" s="1" nd="1"/>
      </items>
    </tabular>
  </data>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Vivienda__Obligatorio___Lista_desplegable" xr10:uid="{4C8DE39C-1E3B-4FAE-9501-AC38A013BF96}" sourceName="Vivienda_x000a_(Obligatorio)_x000a_(Lista desplegable) ">
  <pivotTables>
    <pivotTable tabId="3" name="TablaDinámica6"/>
  </pivotTables>
  <data>
    <tabular pivotCacheId="1457648377">
      <items count="3">
        <i x="0" s="1"/>
        <i x="2" s="1" nd="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logía_de_combustible____No_modificable" xr10:uid="{00000000-0013-0000-FFFF-FFFF05000000}" sourceName="Tipología de combustible  _x000a_(No modificable)">
  <pivotTables>
    <pivotTable tabId="3" name="TablaDinámica5"/>
  </pivotTables>
  <data>
    <tabular pivotCacheId="1984901559">
      <items count="6">
        <i x="5" s="1"/>
        <i x="1" s="1" nd="1"/>
        <i x="0" s="1" nd="1"/>
        <i x="2" s="1" nd="1"/>
        <i x="3" s="1" nd="1"/>
        <i x="4"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ño____No_modificable" xr10:uid="{00000000-0013-0000-FFFF-FFFF06000000}" sourceName="Año  _x000a_(No modificable)">
  <pivotTables>
    <pivotTable tabId="3" name="TablaDinámica5"/>
  </pivotTables>
  <data>
    <tabular pivotCacheId="1984901559">
      <items count="2">
        <i x="0" s="1"/>
        <i x="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lcance___No_modificable" xr10:uid="{00000000-0013-0000-FFFF-FFFF07000000}" sourceName="Alcance _x000a_(No modificable)">
  <pivotTables>
    <pivotTable tabId="3" name="TablaDinámica1"/>
  </pivotTables>
  <data>
    <tabular pivotCacheId="995701696">
      <items count="3">
        <i x="0" s="1"/>
        <i x="1"/>
        <i x="2"/>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rigen_Fuente____No_modificable" xr10:uid="{00000000-0013-0000-FFFF-FFFF08000000}" sourceName="Origen_Fuente  _x000a_(No modificable)">
  <pivotTables>
    <pivotTable tabId="3" name="TablaDinámica1"/>
  </pivotTables>
  <data>
    <tabular pivotCacheId="995701696">
      <items count="4">
        <i x="0" s="1"/>
        <i x="2" s="1" nd="1"/>
        <i x="1" s="1" nd="1"/>
        <i x="3" s="1" nd="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_del_equipamiento___Obligatorio" xr10:uid="{00000000-0013-0000-FFFF-FFFF09000000}" sourceName="Nombre del equipamiento _x000a_(Obligatorio)">
  <pivotTables>
    <pivotTable tabId="3" name="TablaDinámica1"/>
  </pivotTables>
  <data>
    <tabular pivotCacheId="995701696">
      <items count="7">
        <i x="0" s="1"/>
        <i x="3" s="1" nd="1"/>
        <i x="5" s="1" nd="1"/>
        <i x="4" s="1" nd="1"/>
        <i x="6" s="1" nd="1"/>
        <i x="2" s="1" nd="1"/>
        <i x="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uente_x000a_ (No modificable) 1" xr10:uid="{00000000-0014-0000-FFFF-FFFF01000000}" cache="SegmentaciónDeDatos_Fuente___No_modificable1" caption="Fuente_x000a_ (No modificable)" rowHeight="241300"/>
  <slicer name="Origen_Fuente  _x000a_(No modificable) 5" xr10:uid="{00000000-0014-0000-FFFF-FFFF02000000}" cache="SegmentaciónDeDatos_Origen_Fuente____No_modificable5" caption="Origen_Fuente  _x000a_(No modificable)" rowHeight="241300"/>
  <slicer name="Tipología de vehículo_x000a_(No modificable)" xr10:uid="{00000000-0014-0000-FFFF-FFFF03000000}" cache="SegmentaciónDeDatos_Tipología_de_vehículo__No_modificable" caption="Tipología de vehículo_x000a_(No modificable)" rowHeight="241300"/>
  <slicer name="Combustible_x000a_(No modificable)" xr10:uid="{00000000-0014-0000-FFFF-FFFF04000000}" cache="SegmentaciónDeDatos_Combustible__No_modificable" caption="Combustible_x000a_(No modificable)" rowHeight="241300"/>
  <slicer name="Año  _x000a_(No modificable) 1" xr10:uid="{00000000-0014-0000-FFFF-FFFF05000000}" cache="SegmentaciónDeDatos_Año____No_modificable1" caption="Año  _x000a_(No modificable)" rowHeight="241300"/>
  <slicer name="Tipología_x000a_(Obligatorio)" xr10:uid="{00000000-0014-0000-FFFF-FFFF06000000}" cache="SegmentaciónDeDatos_Tipología__Obligatorio" caption="Tipología_x000a_(Obligatorio)" style="SlicerStyleLight4" rowHeight="241300"/>
  <slicer name="Combustible_x000a_(Obligatorio)" xr10:uid="{00000000-0014-0000-FFFF-FFFF07000000}" cache="SegmentaciónDeDatos_Combustible__Obligatorio" caption="Combustible_x000a_(Obligatorio)" style="SlicerStyleLight4" rowHeight="241300"/>
  <slicer name="Año_x000a_(Obligatorio) 3" xr10:uid="{00000000-0014-0000-FFFF-FFFF08000000}" cache="SegmentaciónDeDatos_Año__Obligatorio3" caption="Año_x000a_(Obligatorio)" style="SlicerStyleLight4" rowHeight="241300"/>
  <slicer name="Tipología_x000a_(Obligatorio) 1" xr10:uid="{00000000-0014-0000-FFFF-FFFF09000000}" cache="SegmentaciónDeDatos_Tipología__Obligatorio1" caption="Tipología_x000a_(Obligatorio)" rowHeight="241300"/>
  <slicer name="Combustible_x000a_(Obligatorio) 1" xr10:uid="{00000000-0014-0000-FFFF-FFFF0A000000}" cache="SegmentaciónDeDatos_Combustible__Obligatorio1" caption="Combustible_x000a_(Obligatorio)" rowHeight="241300"/>
  <slicer name="Año_x000a_(Obligatorio) 4" xr10:uid="{00000000-0014-0000-FFFF-FFFF0B000000}" cache="SegmentaciónDeDatos_Año__Obligatorio4" caption="Año_x000a_(Obligatorio)" rowHeight="241300"/>
  <slicer name="Tipología_x000a_(Obligatorio) 2" xr10:uid="{00000000-0014-0000-FFFF-FFFF0C000000}" cache="SegmentaciónDeDatos_Tipología__Obligatorio2" caption="Tipología_x000a_(Obligatorio)" style="SlicerStyleLight4" rowHeight="241300"/>
  <slicer name="Combustible_x000a_(Obligatorio) 2" xr10:uid="{00000000-0014-0000-FFFF-FFFF0D000000}" cache="SegmentaciónDeDatos_Combustible__Obligatorio2" caption="Combustible_x000a_(Obligatorio)" style="SlicerStyleLight4" rowHeight="241300"/>
  <slicer name="Año_x000a_(Obligatorio) 5" xr10:uid="{00000000-0014-0000-FFFF-FFFF0E000000}" cache="SegmentaciónDeDatos_Año__Obligatorio5" caption="Año_x000a_(Obligatorio)" style="SlicerStyleLight4" rowHeight="241300"/>
  <slicer name="Tipología_x000a_(Obligatorio) 3" xr10:uid="{00000000-0014-0000-FFFF-FFFF0F000000}" cache="SegmentaciónDeDatos_Tipología__Obligatorio3" caption="Tipología_x000a_(Obligatorio)" rowHeight="241300"/>
  <slicer name="Combustible_x000a_(Obligatorio) 3" xr10:uid="{00000000-0014-0000-FFFF-FFFF10000000}" cache="SegmentaciónDeDatos_Combustible__Obligatorio3" caption="Combustible_x000a_(Obligatorio)" rowHeight="241300"/>
  <slicer name="Año_x000a_(Obligatorio) 6" xr10:uid="{00000000-0014-0000-FFFF-FFFF11000000}" cache="SegmentaciónDeDatos_Año__Obligatorio6" caption="Año_x000a_(Obligatorio)"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uente_x000a_ (No modificable)" xr10:uid="{00000000-0014-0000-FFFF-FFFF15000000}" cache="SegmentaciónDeDatos_Fuente___No_modificable" caption="Fuente_x000a_ (No modificable)" style="SlicerStyleOther2" rowHeight="241300"/>
  <slicer name="Alcance _x000a_(No modificable) 1" xr10:uid="{00000000-0014-0000-FFFF-FFFF16000000}" cache="SegmentaciónDeDatos_Alcance___No_modificable1" caption="Alcance _x000a_(No modificable)" style="SlicerStyleOther2" rowHeight="241300"/>
  <slicer name="Sector _x000a_(No modificable)" xr10:uid="{00000000-0014-0000-FFFF-FFFF17000000}" cache="SegmentaciónDeDatos_Sector___No_modificable" caption="Sector _x000a_(No modificable)" style="SlicerStyleOther2" rowHeight="241300"/>
  <slicer name="Origen_Fuente  _x000a_(No modificable) 1" xr10:uid="{00000000-0014-0000-FFFF-FFFF18000000}" cache="SegmentaciónDeDatos_Origen_Fuente____No_modificable1" caption="Origen_Fuente  _x000a_(No modificable)" style="SlicerStyleOther2" rowHeight="241300"/>
  <slicer name="Tipología de combustible  _x000a_(No modificable)" xr10:uid="{00000000-0014-0000-FFFF-FFFF19000000}" cache="SegmentaciónDeDatos_Tipología_de_combustible____No_modificable" caption="Tipología de combustible  _x000a_(No modificable)" style="SlicerStyleOther2" rowHeight="241300"/>
  <slicer name="Año  _x000a_(No modificable)" xr10:uid="{00000000-0014-0000-FFFF-FFFF1A000000}" cache="SegmentaciónDeDatos_Año____No_modificable" caption="Año  _x000a_(No modificable)" style="SlicerStyleOther2" rowHeight="241300"/>
  <slicer name="Alcance _x000a_(No modificable)" xr10:uid="{00000000-0014-0000-FFFF-FFFF1B000000}" cache="SegmentaciónDeDatos_Alcance___No_modificable" caption="Alcance _x000a_(No modificable)" style="SlicerStyleLight4" rowHeight="241300"/>
  <slicer name="Origen_Fuente  _x000a_(No modificable)" xr10:uid="{00000000-0014-0000-FFFF-FFFF1C000000}" cache="SegmentaciónDeDatos_Origen_Fuente____No_modificable" caption="Origen_Fuente  _x000a_(No modificable)" style="SlicerStyleLight4" rowHeight="241300"/>
  <slicer name="Nombre del equipamiento _x000a_(Obligatorio)" xr10:uid="{00000000-0014-0000-FFFF-FFFF1D000000}" cache="SegmentaciónDeDatos_Nombre_del_equipamiento___Obligatorio" caption="Nombre del equipamiento _x000a_(Obligatorio)" style="SlicerStyleLight4" rowHeight="241300"/>
  <slicer name="Tipología del equipamiento _x000a_(A cumplimentar)" xr10:uid="{00000000-0014-0000-FFFF-FFFF1E000000}" cache="SegmentaciónDeDatos_Tipología_del_equipamiento___A_cumplimentar" caption="Tipología del equipamiento _x000a_(A cumplimentar)" style="SlicerStyleLight4" rowHeight="241300"/>
  <slicer name="Año _x000a_(Obligatorio)" xr10:uid="{00000000-0014-0000-FFFF-FFFF1F000000}" cache="SegmentaciónDeDatos_Año___Obligatorio" caption="Año _x000a_(Obligatorio)" style="SlicerStyleLight4" rowHeight="241300"/>
  <slicer name="Tipología de combustible _x000a_(Obligatorio)" xr10:uid="{00000000-0014-0000-FFFF-FFFF20000000}" cache="SegmentaciónDeDatos_Tipología_de_combustible___Obligatorio" caption="Tipología de combustible _x000a_(Obligatorio)" style="SlicerStyleLight4" rowHeight="241300"/>
  <slicer name="Nombre del equipamiento _x000a_(No obligatorio)" xr10:uid="{00000000-0014-0000-FFFF-FFFF23000000}" cache="SegmentaciónDeDatos_Nombre_del_equipamiento___No_obligatorio" caption="Nombre del equipamiento _x000a_(No obligatorio)" style="SlicerStyleLight4" rowHeight="241300"/>
  <slicer name="Año_x000a_(Obligatorio)" xr10:uid="{00000000-0014-0000-FFFF-FFFF24000000}" cache="SegmentaciónDeDatos_Año__Obligatorio" caption="Año_x000a_(Obligatorio)" style="SlicerStyleLight4" rowHeight="241300"/>
  <slicer name="Tipología de combustible_x000a_(Obligatorio)" xr10:uid="{00000000-0014-0000-FFFF-FFFF25000000}" cache="SegmentaciónDeDatos_Tipología_de_combustible__Obligatorio" caption="Tipología de combustible_x000a_(Obligatorio)" style="SlicerStyleLight4" rowHeight="241300"/>
  <slicer name="Nombre del equipamiento _x000a_(No obligatorio) 1" xr10:uid="{00000000-0014-0000-FFFF-FFFF28000000}" cache="SegmentaciónDeDatos_Nombre_del_equipamiento___No_obligatorio1" caption="Nombre del equipamiento _x000a_(No obligatorio)" rowHeight="241300"/>
  <slicer name="Año_x000a_(Obligatorio) 1" xr10:uid="{00000000-0014-0000-FFFF-FFFF29000000}" cache="SegmentaciónDeDatos_Año__Obligatorio1" caption="Año_x000a_(Obligatorio)" rowHeight="241300"/>
  <slicer name="Tipología de combustible_x000a_(Obligatorio) 1" xr10:uid="{00000000-0014-0000-FFFF-FFFF2A000000}" cache="SegmentaciónDeDatos_Tipología_de_combustible__Obligatorio1" caption="Tipología de combustible_x000a_(Obligatorio)" rowHeight="241300"/>
  <slicer name="Nombre del equipamiento _x000a_(No Obligatorio) 2" xr10:uid="{00000000-0014-0000-FFFF-FFFF2D000000}" cache="SegmentaciónDeDatos_Nombre_del_equipamiento___No_Obligatorio2" caption="Nombre del equipamiento _x000a_(No Obligatorio)" rowHeight="241300"/>
  <slicer name="Año_x000a_(Obligatorio) 2" xr10:uid="{00000000-0014-0000-FFFF-FFFF2E000000}" cache="SegmentaciónDeDatos_Año__Obligatorio2" caption="Año_x000a_(Obligatorio)" rowHeight="241300"/>
  <slicer name="Tipología de combustible_x000a_(Obligatorio) 2" xr10:uid="{00000000-0014-0000-FFFF-FFFF2F000000}" cache="SegmentaciónDeDatos_Tipología_de_combustible__Obligatorio2" caption="Tipología de combustible_x000a_(Obligatorio)" rowHeight="241300"/>
  <slicer name="Sector _x000a_(No modificable) 1" xr10:uid="{00000000-0014-0000-FFFF-FFFF31000000}" cache="SegmentaciónDeDatos_Sector___No_modificable1" caption="Sector _x000a_(No modificable)" rowHeight="241300"/>
  <slicer name="Tipología de combustible  _x000a_(No modificable) 1" xr10:uid="{00000000-0014-0000-FFFF-FFFF33000000}" cache="SegmentaciónDeDatos_Tipología_de_combustible____No_modificable1" caption="Tipología de combustible  _x000a_(No modificable)" rowHeight="241300"/>
  <slicer name="Año  _x000a_(No modificable) 2" xr10:uid="{00000000-0014-0000-FFFF-FFFF34000000}" cache="SegmentaciónDeDatos_Año____No_modificable2" caption="Año  _x000a_(No modificable)" rowHeight="241300"/>
  <slicer name="Certificación energética_x000a_(Obligatorio)_x000a_(Lista desplegable) " xr10:uid="{0B076476-FA37-4C06-AC19-5546C64591C6}" cache="SegmentaciónDeDatos_Certificación_energética__Obligatorio___Lista_desplegable" caption="Certificación energética_x000a_(Obligatorio)_x000a_(Lista desplegable) " rowHeight="234950"/>
  <slicer name="Edificio" xr10:uid="{0DF1A0D8-F27D-4E66-B6B9-DE5FA95467CE}" cache="SegmentaciónDeDatos_Edificio" caption="Edificio" rowHeight="234950"/>
  <slicer name="Vivienda_x000a_(Obligatorio)_x000a_(Lista desplegable) " xr10:uid="{86F6FFFE-3AB7-4A06-93FF-AE95203B5BBF}" cache="SegmentaciónDeDatos_Vivienda__Obligatorio___Lista_desplegable" caption="Vivienda_x000a_(Obligatorio)_x000a_(Lista desplegable) "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I17:R27" totalsRowShown="0" headerRowDxfId="548" dataDxfId="547" tableBorderDxfId="546">
  <autoFilter ref="I17:R27" xr:uid="{00000000-0009-0000-0100-000001000000}"/>
  <tableColumns count="10">
    <tableColumn id="11" xr3:uid="{00000000-0010-0000-0000-00000B000000}" name=" " dataDxfId="545">
      <calculatedColumnFormula>+ROW(A1)</calculatedColumnFormula>
    </tableColumn>
    <tableColumn id="1" xr3:uid="{00000000-0010-0000-0000-000001000000}" name="Listado de equipamientos municipales en ZBE (A cumplimentar)" dataDxfId="544"/>
    <tableColumn id="2" xr3:uid="{00000000-0010-0000-0000-000002000000}" name="Tipología (Lista desplegable)" dataDxfId="543"/>
    <tableColumn id="3" xr3:uid="{00000000-0010-0000-0000-000003000000}" name="Superficie aprox. _x000a_(m2) (A cumpliemntar)" dataDxfId="542"/>
    <tableColumn id="4" xr3:uid="{00000000-0010-0000-0000-000004000000}" name="Gas butano (Lista desplegable)" dataDxfId="541"/>
    <tableColumn id="5" xr3:uid="{00000000-0010-0000-0000-000005000000}" name="Gas natural_x000a_(Lista desplegable)" dataDxfId="540"/>
    <tableColumn id="6" xr3:uid="{00000000-0010-0000-0000-000006000000}" name="Gas propano (Lista desplegable)" dataDxfId="539"/>
    <tableColumn id="7" xr3:uid="{00000000-0010-0000-0000-000007000000}" name="Gasóleo C _x000a_(Lista desplegable)" dataDxfId="538"/>
    <tableColumn id="8" xr3:uid="{00000000-0010-0000-0000-000008000000}" name="HFCs  _x000a_(Lista desplegable)" dataDxfId="537"/>
    <tableColumn id="9" xr3:uid="{00000000-0010-0000-0000-000009000000}" name="Electricidad_x000a_ (Lista desplegable)" dataDxfId="536"/>
  </tableColumns>
  <tableStyleInfo name="TableStyleLight7" showFirstColumn="1"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a7" displayName="Tabla7" ref="AM23:BD24" totalsRowShown="0" headerRowDxfId="381" dataDxfId="380" tableBorderDxfId="379">
  <autoFilter ref="AM23:BD24" xr:uid="{00000000-0009-0000-0100-00000D000000}"/>
  <sortState xmlns:xlrd2="http://schemas.microsoft.com/office/spreadsheetml/2017/richdata2" ref="AM24:BC106">
    <sortCondition ref="AO23:AO106"/>
  </sortState>
  <tableColumns count="18">
    <tableColumn id="1" xr3:uid="{00000000-0010-0000-0900-000001000000}" name="Fuente_x000a_ (No modificable)" dataDxfId="378"/>
    <tableColumn id="3" xr3:uid="{00000000-0010-0000-0900-000003000000}" name="Sector _x000a_(No modificable)" dataDxfId="377"/>
    <tableColumn id="4" xr3:uid="{00000000-0010-0000-0900-000004000000}" name="Origen_Fuente  _x000a_(No modificable)" dataDxfId="376"/>
    <tableColumn id="5" xr3:uid="{00000000-0010-0000-0900-000005000000}" name="Tipología_x000a_(Obligatorio)_x000a_(Lista desplegable)" dataDxfId="375"/>
    <tableColumn id="15" xr3:uid="{00000000-0010-0000-0900-00000F000000}" name="Combustible_x000a_(Obligatorio)_x000a_(Lista desplegable)" dataDxfId="374"/>
    <tableColumn id="2" xr3:uid="{00000000-0010-0000-0900-000002000000}" name="Modelo_x000a_(No obligatorio)_x000a_(A cumplimentar)" dataDxfId="373"/>
    <tableColumn id="10" xr3:uid="{00000000-0010-0000-0900-00000A000000}" name="Matrícula_x000a_(No obligatorio)_x000a_(A cumplimentar)" dataDxfId="372"/>
    <tableColumn id="19" xr3:uid="{00000000-0010-0000-0900-000013000000}" name="Promedio de vehículos_x000a_(A cumplimentar)" dataDxfId="371"/>
    <tableColumn id="11" xr3:uid="{00000000-0010-0000-0900-00000B000000}" name="Mes_x000a_(No obligatorio)_x000a_(Lista de validación)" dataDxfId="370"/>
    <tableColumn id="6" xr3:uid="{00000000-0010-0000-0900-000006000000}" name="Año_x000a_(Obligatorio)_x000a_(Lista de validación)" dataDxfId="369"/>
    <tableColumn id="7" xr3:uid="{00000000-0010-0000-0900-000007000000}" name="Dato de actividad_x000a_(A cumplimentar)" dataDxfId="368"/>
    <tableColumn id="8" xr3:uid="{00000000-0010-0000-0900-000008000000}" name="Unidad DA_x000a_(Lista de validación) " dataDxfId="367"/>
    <tableColumn id="17" xr3:uid="{00000000-0010-0000-0900-000011000000}" name="Concat." dataDxfId="366">
      <calculatedColumnFormula>+Tabla7[[#This Row],[Origen_Fuente  
(No modificable)]]&amp;" "&amp;Tabla7[[#This Row],[Tipología
(Obligatorio)
(Lista desplegable)]]&amp;", "&amp;Tabla7[[#This Row],[Unidad DA
(Lista de validación) ]]</calculatedColumnFormula>
    </tableColumn>
    <tableColumn id="14" xr3:uid="{00000000-0010-0000-0900-00000E000000}" name="kgCO2/ud" dataDxfId="365">
      <calculatedColumnFormula>IFERROR(+IF(Tabla7[[#This Row],[Año
(Obligatorio)
(Lista de validación)]]=2020,INDEX(FE!$F$9:$H$63,MATCH(Tabla7[[#This Row],[Concat.]],FE!$E$9:$E$63,0), MATCH(Tabla11[[#Headers],[kgCO2/ud]],FE!$F$9:$H$9,0)),IF(Tabla7[[#This Row],[Año
(Obligatorio)
(Lista de validación)]]=2021,INDEX(FE!$I$9:$K$63,MATCH(Tabla7[[#This Row],[Concat.]],FE!$E$9:$E$63,0), MATCH(Tabla11[[#Headers],[kgCO2/ud]],FE!$I$9:$K$9,0)),INDEX(FE!$L$9:$N$63,MATCH((Tabla7[[#This Row],[Concat.]]),FE!$E$9:$E$63,0), MATCH(Tabla11[[#Headers],[kgCO2/ud]],FE!$L$9:$N$9,0)))),"")</calculatedColumnFormula>
    </tableColumn>
    <tableColumn id="13" xr3:uid="{00000000-0010-0000-0900-00000D000000}" name="kgCH4/ud" dataDxfId="364">
      <calculatedColumnFormula>IFERROR(+IF(Tabla7[[#This Row],[Año
(Obligatorio)
(Lista de validación)]]=2020,INDEX(FE!$F$9:$H$63,MATCH(Tabla7[[#This Row],[Concat.]],FE!$E$9:$E$63,0), MATCH(Tabla11[[#Headers],[kgCH4/ud]],FE!$F$9:$H$9,0)),IF(Tabla7[[#This Row],[Año
(Obligatorio)
(Lista de validación)]]=2021,INDEX(FE!$I$9:$K$63,MATCH(Tabla7[[#This Row],[Concat.]],FE!$E$9:$E$63,0), MATCH(Tabla11[[#Headers],[kgCH4/ud]],FE!$I$9:$K$9,0)),INDEX(FE!$L$9:$N$63,MATCH((Tabla7[[#This Row],[Concat.]]),FE!$E$9:$E$63,0), MATCH(Tabla11[[#Headers],[kgCH4/ud]],FE!$L$9:$N$9,0)))),"")</calculatedColumnFormula>
    </tableColumn>
    <tableColumn id="12" xr3:uid="{00000000-0010-0000-0900-00000C000000}" name="kgN2O/ud" dataDxfId="363">
      <calculatedColumnFormula>IFERROR(+IF(Tabla7[[#This Row],[Año
(Obligatorio)
(Lista de validación)]]=2020,INDEX(FE!$F$9:$H$63,MATCH(Tabla7[[#This Row],[Concat.]],FE!$E$9:$E$63,0), MATCH(Tabla11[[#Headers],[kgN2O/ud]],FE!$F$9:$H$9,0)),IF(Tabla7[[#This Row],[Año
(Obligatorio)
(Lista de validación)]]=2021,INDEX(FE!$I$9:$K$63,MATCH(Tabla7[[#This Row],[Concat.]],FE!$E$9:$E$63,0), MATCH(Tabla11[[#Headers],[kgN2O/ud]],FE!$I$9:$K$9,0)),INDEX(FE!$L$9:$N$63,MATCH((Tabla7[[#This Row],[Concat.]]),FE!$E$9:$E$63,0), MATCH(Tabla11[[#Headers],[kgN2O/ud]],FE!$L$9:$N$9,0)))),"")</calculatedColumnFormula>
    </tableColumn>
    <tableColumn id="9" xr3:uid="{00000000-0010-0000-0900-000009000000}" name="Emisiones (tCO2e) _x000a_(No modificable)" dataDxfId="362"/>
    <tableColumn id="16" xr3:uid="{00000000-0010-0000-0900-000010000000}" name="Observaciones" dataDxfId="361"/>
  </tableColumns>
  <tableStyleInfo name="TableStyleLight5"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a12" displayName="Tabla12" ref="B23:T24" totalsRowShown="0" headerRowDxfId="360" dataDxfId="359" tableBorderDxfId="358">
  <autoFilter ref="B23:T24" xr:uid="{00000000-0009-0000-0100-00000A000000}"/>
  <tableColumns count="19">
    <tableColumn id="1" xr3:uid="{00000000-0010-0000-0B00-000001000000}" name="Fuente_x000a_ (No modificable)" dataDxfId="357"/>
    <tableColumn id="2" xr3:uid="{00000000-0010-0000-0B00-000002000000}" name="Alcance _x000a_(Lista desplegable)" dataDxfId="356"/>
    <tableColumn id="3" xr3:uid="{00000000-0010-0000-0B00-000003000000}" name="Sector _x000a_(No modificable)" dataDxfId="355"/>
    <tableColumn id="4" xr3:uid="{00000000-0010-0000-0B00-000004000000}" name="Origen_Fuente  _x000a_(Lista desplegable)" dataDxfId="354"/>
    <tableColumn id="13" xr3:uid="{00000000-0010-0000-0B00-00000D000000}" name="Nombre del equipamiento _x000a_(Obligatorio)" dataDxfId="353"/>
    <tableColumn id="12" xr3:uid="{00000000-0010-0000-0B00-00000C000000}" name="Tipología del equipamiento _x000a_(A cumplimentar)_x000a_(Lista desplegable)" dataDxfId="352"/>
    <tableColumn id="14" xr3:uid="{00000000-0010-0000-0B00-00000E000000}" name="Dirección_x000a_(No obligatorio)" dataDxfId="351"/>
    <tableColumn id="10" xr3:uid="{00000000-0010-0000-0B00-00000A000000}" name="Mes_x000a_(No obligatorio)_x000a_(Lista desplegable)" dataDxfId="350"/>
    <tableColumn id="15" xr3:uid="{00000000-0010-0000-0B00-00000F000000}" name="Año _x000a_(Obligatorio)_x000a_(Lista desplegable)" dataDxfId="349"/>
    <tableColumn id="5" xr3:uid="{00000000-0010-0000-0B00-000005000000}" name="Tipología de combustible _x000a_(Obligatorio)_x000a_(Lista desplegable)" dataDxfId="348"/>
    <tableColumn id="6" xr3:uid="{00000000-0010-0000-0B00-000006000000}" name="CUPS_x000a_(A cumplimentar)" dataDxfId="347"/>
    <tableColumn id="7" xr3:uid="{00000000-0010-0000-0B00-000007000000}" name="Dato de actividad_x000a_(A cumplimentar)" dataDxfId="346"/>
    <tableColumn id="8" xr3:uid="{00000000-0010-0000-0B00-000008000000}" name="Unidad DA_x000a_(No modificable)" dataDxfId="345">
      <calculatedColumnFormula>IFERROR(VLOOKUP(Tabla12[[#This Row],[Tipología de combustible 
(Obligatorio)
(Lista desplegable)]],FE!$B$12:$D$63,3,FALSE),"")</calculatedColumnFormula>
    </tableColumn>
    <tableColumn id="18" xr3:uid="{00000000-0010-0000-0B00-000012000000}" name="Concat." dataDxfId="344">
      <calculatedColumnFormula>+Tabla12[[#This Row],[Tipología de combustible 
(Obligatorio)
(Lista desplegable)]]&amp;", "&amp;Tabla12[[#This Row],[Unidad DA
(No modificable)]]</calculatedColumnFormula>
    </tableColumn>
    <tableColumn id="17" xr3:uid="{00000000-0010-0000-0B00-000011000000}" name="kgCO2/ud" dataDxfId="343">
      <calculatedColumnFormula>IFERROR(+IF(Tabla12[[#This Row],[Año 
(Obligatorio)
(Lista desplegable)]]=2020,INDEX(FE!$F$9:$H$63,MATCH(Tabla12[[#This Row],[Concat.]],FE!$E$9:$E$63,0), MATCH(Tabla11[[#Headers],[kgCO2/ud]],FE!$F$9:$H$9,0)),IF(Tabla12[[#This Row],[Año 
(Obligatorio)
(Lista desplegable)]]=2021,INDEX(FE!$I$9:$K$63,MATCH(Tabla12[[#This Row],[Concat.]],FE!$E$9:$E$63,0), MATCH(Tabla11[[#Headers],[kgCO2/ud]],FE!$I$9:$K$9,0)),INDEX(FE!$L$9:$N$63,MATCH((Tabla12[[#This Row],[Concat.]]),FE!$E$9:$E$63,0), MATCH(Tabla11[[#Headers],[kgCO2/ud]],FE!$L$9:$N$9,0)))),"")</calculatedColumnFormula>
    </tableColumn>
    <tableColumn id="16" xr3:uid="{00000000-0010-0000-0B00-000010000000}" name="kgCH4/ud" dataDxfId="342">
      <calculatedColumnFormula>IFERROR(+IF(Tabla12[[#This Row],[Año 
(Obligatorio)
(Lista desplegable)]]=2020,INDEX(FE!$F$9:$H$63,MATCH(Tabla12[[#This Row],[Concat.]],FE!$E$9:$E$63,0), MATCH(Tabla11[[#Headers],[kgCH4/ud]],FE!$F$9:$H$9,0)),IF(Tabla12[[#This Row],[Año 
(Obligatorio)
(Lista desplegable)]]=2021,INDEX(FE!$I$9:$K$63,MATCH(Tabla12[[#This Row],[Concat.]],FE!$E$9:$E$63,0), MATCH(Tabla11[[#Headers],[kgCH4/ud]],FE!$I$9:$K$9,0)),INDEX(FE!$L$9:$N$63,MATCH((Tabla12[[#This Row],[Concat.]]),FE!$E$9:$E$63,0), MATCH(Tabla11[[#Headers],[kgCH4/ud]],FE!$L$9:$N$9,0)))),"")</calculatedColumnFormula>
    </tableColumn>
    <tableColumn id="9" xr3:uid="{00000000-0010-0000-0B00-000009000000}" name="kgN2O/ud" dataDxfId="341">
      <calculatedColumnFormula>IFERROR(+IF(Tabla12[[#This Row],[Año 
(Obligatorio)
(Lista desplegable)]]=2020,INDEX(FE!$F$9:$H$63,MATCH(Tabla12[[#This Row],[Concat.]],FE!$E$9:$E$63,0), MATCH(Tabla11[[#Headers],[kgN2O/ud]],FE!$F$9:$H$9,0)),IF(Tabla12[[#This Row],[Año 
(Obligatorio)
(Lista desplegable)]]=2021,INDEX(FE!$I$9:$K$63,MATCH(Tabla12[[#This Row],[Concat.]],FE!$E$9:$E$63,0), MATCH(Tabla11[[#Headers],[kgN2O/ud]],FE!$I$9:$K$9,0)),INDEX(FE!$L$9:$N$63,MATCH((Tabla12[[#This Row],[Concat.]]),FE!$E$9:$E$63,0), MATCH(Tabla11[[#Headers],[kgN2O/ud]],FE!$L$9:$N$9,0)))),"")</calculatedColumnFormula>
    </tableColumn>
    <tableColumn id="11" xr3:uid="{00000000-0010-0000-0B00-00000B000000}" name="Emisiones (tCO2e)_x000a_(No modificable)" dataDxfId="340">
      <calculatedColumnFormula>IFERROR((Tabla12[[#This Row],[Dato de actividad
(A cumplimentar)]]*Tabla12[[#This Row],[kgCO2/ud]]+Tabla12[[#This Row],[Dato de actividad
(A cumplimentar)]]*Tabla12[[#This Row],[kgCH4/ud]]*28+Tabla12[[#This Row],[Dato de actividad
(A cumplimentar)]]*Tabla12[[#This Row],[kgN2O/ud]]*265)/1000,"")</calculatedColumnFormula>
    </tableColumn>
    <tableColumn id="19" xr3:uid="{00000000-0010-0000-0B00-000013000000}" name="Observaciones" dataDxfId="339"/>
  </tableColumns>
  <tableStyleInfo name="TableStyleLight5"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bla13" displayName="Tabla13" ref="V23:AM24" totalsRowShown="0" headerRowDxfId="338" dataDxfId="337" tableBorderDxfId="336">
  <autoFilter ref="V23:AM24" xr:uid="{00000000-0009-0000-0100-00000B000000}"/>
  <tableColumns count="18">
    <tableColumn id="1" xr3:uid="{00000000-0010-0000-0C00-000001000000}" name="Fuente_x000a_ (No modificable)" dataDxfId="335"/>
    <tableColumn id="2" xr3:uid="{00000000-0010-0000-0C00-000002000000}" name="Alcance (Lista desplegable)" dataDxfId="334"/>
    <tableColumn id="3" xr3:uid="{00000000-0010-0000-0C00-000003000000}" name="Sector _x000a_(No modificable)" dataDxfId="333"/>
    <tableColumn id="4" xr3:uid="{00000000-0010-0000-0C00-000004000000}" name="Origen_Fuente  _x000a_(A cumplimentar)_x000a_(Lista desplegable)" dataDxfId="332"/>
    <tableColumn id="13" xr3:uid="{00000000-0010-0000-0C00-00000D000000}" name="Nombre del equipamiento _x000a_(No obligatorio)" dataDxfId="331"/>
    <tableColumn id="14" xr3:uid="{00000000-0010-0000-0C00-00000E000000}" name="Dirección_x000a_(No obligatorio)" dataDxfId="330"/>
    <tableColumn id="10" xr3:uid="{00000000-0010-0000-0C00-00000A000000}" name="Mes_x000a_(No obligatorio)_x000a_(Lista desplegable)" dataDxfId="329"/>
    <tableColumn id="15" xr3:uid="{00000000-0010-0000-0C00-00000F000000}" name="Año_x000a_(Obligatorio)_x000a_(Lista desplegable)" dataDxfId="328"/>
    <tableColumn id="5" xr3:uid="{00000000-0010-0000-0C00-000005000000}" name="Tipología de combustible_x000a_(Obligatorio)_x000a_(Lista desplegable)" dataDxfId="327"/>
    <tableColumn id="6" xr3:uid="{00000000-0010-0000-0C00-000006000000}" name="CUPS_x000a_(No obligatorio)" dataDxfId="326"/>
    <tableColumn id="7" xr3:uid="{00000000-0010-0000-0C00-000007000000}" name="Dato de actividad_x000a_(A cumplimentar)" dataDxfId="325"/>
    <tableColumn id="8" xr3:uid="{00000000-0010-0000-0C00-000008000000}" name="Unidad DA_x000a_(No modificable)" dataDxfId="324"/>
    <tableColumn id="18" xr3:uid="{00000000-0010-0000-0C00-000012000000}" name="Concat." dataDxfId="323">
      <calculatedColumnFormula>+Tabla13[[#This Row],[Tipología de combustible
(Obligatorio)
(Lista desplegable)]]&amp;", "&amp;Tabla13[[#This Row],[Unidad DA
(No modificable)]]</calculatedColumnFormula>
    </tableColumn>
    <tableColumn id="17" xr3:uid="{00000000-0010-0000-0C00-000011000000}" name="kgCO2/ud" dataDxfId="322">
      <calculatedColumnFormula>IFERROR(+IF(Tabla13[[#This Row],[Año
(Obligatorio)
(Lista desplegable)]]=2020,INDEX(FE!$F$9:$H$63,MATCH((Tabla13[[#This Row],[Concat.]]),FE!$E$9:$E$63,0), MATCH(Tabla11[[#Headers],[kgCO2/ud]],FE!$F$9:$H$9,0)),IF(Tabla13[[#This Row],[Año
(Obligatorio)
(Lista desplegable)]]=2021,INDEX(FE!$I$9:$K$63,MATCH((Tabla13[[#This Row],[Concat.]]),FE!$E$9:$E$63,0), MATCH(Tabla11[[#Headers],[kgCO2/ud]],FE!$I$9:$K$9,0)),INDEX(FE!$L$9:$N$63,MATCH((Tabla13[[#This Row],[Concat.]]),FE!$E$9:$E$63,0),MATCH(Tabla11[[#Headers],[kgCO2/ud]],FE!$L$9:$N$9,0)))),"")</calculatedColumnFormula>
    </tableColumn>
    <tableColumn id="16" xr3:uid="{00000000-0010-0000-0C00-000010000000}" name="kgCH4/ud" dataDxfId="321">
      <calculatedColumnFormula>IFERROR(+IF(Tabla13[[#This Row],[Año
(Obligatorio)
(Lista desplegable)]]=2020,INDEX(FE!$F$9:$H$63,MATCH((Tabla13[[#This Row],[Concat.]]),FE!$E$9:$E$63,0), MATCH(Tabla11[[#Headers],[kgCH4/ud]],FE!$F$9:$H$9,0)),IF(Tabla13[[#This Row],[Año
(Obligatorio)
(Lista desplegable)]]=2021,INDEX(FE!$I$9:$K$63,MATCH((Tabla13[[#This Row],[Concat.]]),FE!$E$9:$E$63,0), MATCH(Tabla11[[#Headers],[kgCH4/ud]],FE!$I$9:$K$9,0)),INDEX(FE!$L$9:$N$63,MATCH((Tabla13[[#This Row],[Concat.]]),FE!$E$9:$E$63,0),MATCH(Tabla11[[#Headers],[kgCH4/ud]],FE!$L$9:$N$9,0)))),"")</calculatedColumnFormula>
    </tableColumn>
    <tableColumn id="9" xr3:uid="{00000000-0010-0000-0C00-000009000000}" name="kgN2O/ud" dataDxfId="320">
      <calculatedColumnFormula>IFERROR(+IF(Tabla13[[#This Row],[Año
(Obligatorio)
(Lista desplegable)]]=2020,INDEX(FE!$F$9:$H$63,MATCH((Tabla13[[#This Row],[Concat.]]),FE!$E$9:$E$63,0), MATCH(Tabla11[[#Headers],[kgN2O/ud]],FE!$F$9:$H$9,0)),IF(Tabla13[[#This Row],[Año
(Obligatorio)
(Lista desplegable)]]=2021,INDEX(FE!$I$9:$K$63,MATCH((Tabla13[[#This Row],[Concat.]]),FE!$E$9:$E$63,0), MATCH(Tabla11[[#Headers],[kgN2O/ud]],FE!$I$9:$K$9,0)),INDEX(FE!$L$9:$N$63,MATCH((Tabla13[[#This Row],[Concat.]]),FE!$E$9:$E$63,0),MATCH(Tabla11[[#Headers],[kgN2O/ud]],FE!$L$9:$N$9,0)))),"")</calculatedColumnFormula>
    </tableColumn>
    <tableColumn id="11" xr3:uid="{00000000-0010-0000-0C00-00000B000000}" name="Emisiones (tCO2e)_x000a_(No modificable)" dataDxfId="319">
      <calculatedColumnFormula>IFERROR((Tabla13[[#This Row],[Dato de actividad
(A cumplimentar)]]*Tabla13[[#This Row],[kgCO2/ud]]+Tabla13[[#This Row],[Dato de actividad
(A cumplimentar)]]*Tabla13[[#This Row],[kgCH4/ud]]*28+Tabla13[[#This Row],[Dato de actividad
(A cumplimentar)]]*Tabla13[[#This Row],[kgN2O/ud]]*265)/1000,"")</calculatedColumnFormula>
    </tableColumn>
    <tableColumn id="12" xr3:uid="{00000000-0010-0000-0C00-00000C000000}" name="Observaciones" dataDxfId="318"/>
  </tableColumns>
  <tableStyleInfo name="TableStyleLight5"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a14" displayName="Tabla14" ref="AO23:BF24" totalsRowShown="0" headerRowDxfId="317" dataDxfId="316" tableBorderDxfId="315">
  <autoFilter ref="AO23:BF24" xr:uid="{00000000-0009-0000-0100-00000E000000}"/>
  <tableColumns count="18">
    <tableColumn id="1" xr3:uid="{00000000-0010-0000-0D00-000001000000}" name="Fuente_x000a_ (No modificable)" dataDxfId="314"/>
    <tableColumn id="2" xr3:uid="{00000000-0010-0000-0D00-000002000000}" name="Alcance (Lista desplegable)" dataDxfId="313"/>
    <tableColumn id="3" xr3:uid="{00000000-0010-0000-0D00-000003000000}" name="Sector _x000a_(No modificable)" dataDxfId="312"/>
    <tableColumn id="4" xr3:uid="{00000000-0010-0000-0D00-000004000000}" name="Origen_Fuente  _x000a_(A cumplimentar)_x000a_(Lista desplegable)" dataDxfId="311"/>
    <tableColumn id="13" xr3:uid="{00000000-0010-0000-0D00-00000D000000}" name="Nombre del equipamiento _x000a_(No obligatorio)" dataDxfId="310"/>
    <tableColumn id="14" xr3:uid="{00000000-0010-0000-0D00-00000E000000}" name="Dirección_x000a_(No obligatorio)" dataDxfId="309"/>
    <tableColumn id="10" xr3:uid="{00000000-0010-0000-0D00-00000A000000}" name="Mes_x000a_(No obligatorio)_x000a_(Lista desplegable)" dataDxfId="308"/>
    <tableColumn id="15" xr3:uid="{00000000-0010-0000-0D00-00000F000000}" name="Año_x000a_(Obligatorio)_x000a_(Lista desplegable)" dataDxfId="307"/>
    <tableColumn id="5" xr3:uid="{00000000-0010-0000-0D00-000005000000}" name="Tipología de combustible_x000a_(Obligatorio)" dataDxfId="306"/>
    <tableColumn id="6" xr3:uid="{00000000-0010-0000-0D00-000006000000}" name="CUPS_x000a_(No obligatorio)" dataDxfId="305"/>
    <tableColumn id="7" xr3:uid="{00000000-0010-0000-0D00-000007000000}" name="Dato de actividad_x000a_(A cumplimentar)" dataDxfId="304"/>
    <tableColumn id="8" xr3:uid="{00000000-0010-0000-0D00-000008000000}" name="Unidad DA_x000a_(No modificable)" dataDxfId="303">
      <calculatedColumnFormula>IFERROR(VLOOKUP(Tabla14[[#This Row],[Tipología de combustible
(Obligatorio)]],FE!$B$12:$D$63,3,FALSE),"")</calculatedColumnFormula>
    </tableColumn>
    <tableColumn id="18" xr3:uid="{00000000-0010-0000-0D00-000012000000}" name="Concat." dataDxfId="302">
      <calculatedColumnFormula>+Tabla14[[#This Row],[Tipología de combustible
(Obligatorio)]]&amp;", "&amp;Tabla14[[#This Row],[Unidad DA
(No modificable)]]</calculatedColumnFormula>
    </tableColumn>
    <tableColumn id="17" xr3:uid="{00000000-0010-0000-0D00-000011000000}" name="kgCO2/ud" dataDxfId="301">
      <calculatedColumnFormula>IFERROR(+IF(Tabla14[[#This Row],[Año
(Obligatorio)
(Lista desplegable)]]=2020,INDEX(FE!$F$9:$H$63,MATCH((Tabla14[[#This Row],[Concat.]]),FE!$E$9:$E$63,0), MATCH(Tabla11[[#Headers],[kgCO2/ud]],FE!$F$9:$H$9,0)),IF(Tabla14[[#This Row],[Año
(Obligatorio)
(Lista desplegable)]]=2021,INDEX(FE!$I$9:$K$63,MATCH((Tabla14[[#This Row],[Concat.]]),FE!$E$9:$E$63,0), MATCH(Tabla11[[#Headers],[kgCO2/ud]],FE!$I$9:$K$9,0)),INDEX(FE!$L$9:$N$63,MATCH((Tabla14[[#This Row],[Concat.]]),FE!$E$9:$E$63,0), MATCH(Tabla11[[#Headers],[kgCO2/ud]],FE!$L$9:$N$9,0)))),"")</calculatedColumnFormula>
    </tableColumn>
    <tableColumn id="16" xr3:uid="{00000000-0010-0000-0D00-000010000000}" name="kgCH4/ud" dataDxfId="300">
      <calculatedColumnFormula>IFERROR(+IF(Tabla14[[#This Row],[Año
(Obligatorio)
(Lista desplegable)]]=2020,INDEX(FE!$F$9:$H$63,MATCH((Tabla14[[#This Row],[Concat.]]),FE!$E$9:$E$63,0), MATCH(Tabla11[[#Headers],[kgCH4/ud]],FE!$F$9:$H$9,0)),IF(Tabla14[[#This Row],[Año
(Obligatorio)
(Lista desplegable)]]=2021,INDEX(FE!$I$9:$K$63,MATCH((Tabla14[[#This Row],[Concat.]]),FE!$E$9:$E$63,0), MATCH(Tabla11[[#Headers],[kgCH4/ud]],FE!$I$9:$K$9,0)),INDEX(FE!$L$9:$N$63,MATCH((Tabla14[[#This Row],[Concat.]]),FE!$E$9:$E$63,0), MATCH(Tabla11[[#Headers],[kgCH4/ud]],FE!$L$9:$N$9,0)))),"")</calculatedColumnFormula>
    </tableColumn>
    <tableColumn id="9" xr3:uid="{00000000-0010-0000-0D00-000009000000}" name="kgN2O/ud" dataDxfId="299">
      <calculatedColumnFormula>IFERROR(+IF(Tabla14[[#This Row],[Año
(Obligatorio)
(Lista desplegable)]]=2020,INDEX(FE!$F$9:$H$63,MATCH((Tabla14[[#This Row],[Concat.]]),FE!$E$9:$E$63,0), MATCH(Tabla11[[#Headers],[kgN2O/ud]],FE!$F$9:$H$9,0)),IF(Tabla14[[#This Row],[Año
(Obligatorio)
(Lista desplegable)]]=2021,INDEX(FE!$I$9:$K$63,MATCH((Tabla14[[#This Row],[Concat.]]),FE!$E$9:$E$63,0), MATCH(Tabla11[[#Headers],[kgN2O/ud]],FE!$I$9:$K$9,0)),INDEX(FE!$L$9:$N$63,MATCH((Tabla14[[#This Row],[Concat.]]),FE!$E$9:$E$63,0), MATCH(Tabla11[[#Headers],[kgN2O/ud]],FE!$L$9:$N$9,0)))),"")</calculatedColumnFormula>
    </tableColumn>
    <tableColumn id="11" xr3:uid="{00000000-0010-0000-0D00-00000B000000}" name="Emisiones (tCO2e)" dataDxfId="298">
      <calculatedColumnFormula>IFERROR((Tabla14[[#This Row],[Dato de actividad
(A cumplimentar)]]*Tabla14[[#This Row],[kgCO2/ud]]+Tabla14[[#This Row],[Dato de actividad
(A cumplimentar)]]*Tabla14[[#This Row],[kgCH4/ud]]*28+Tabla14[[#This Row],[Dato de actividad
(A cumplimentar)]]*Tabla14[[#This Row],[kgN2O/ud]]*265)/1000,"")</calculatedColumnFormula>
    </tableColumn>
    <tableColumn id="20" xr3:uid="{00000000-0010-0000-0D00-000014000000}" name="Observaciones" dataDxfId="297"/>
  </tableColumns>
  <tableStyleInfo name="TableStyleLight5"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a15" displayName="Tabla15" ref="BH23:BY24" totalsRowShown="0" headerRowDxfId="296" dataDxfId="295" tableBorderDxfId="294">
  <autoFilter ref="BH23:BY24" xr:uid="{00000000-0009-0000-0100-00000F000000}"/>
  <tableColumns count="18">
    <tableColumn id="1" xr3:uid="{00000000-0010-0000-0E00-000001000000}" name="Fuente_x000a_ (No modificable)" dataDxfId="293"/>
    <tableColumn id="2" xr3:uid="{00000000-0010-0000-0E00-000002000000}" name="Alcance (A cumplimentar)" dataDxfId="292"/>
    <tableColumn id="3" xr3:uid="{00000000-0010-0000-0E00-000003000000}" name="Sector _x000a_(No modificable)" dataDxfId="291"/>
    <tableColumn id="4" xr3:uid="{00000000-0010-0000-0E00-000004000000}" name="Origen_Fuente  _x000a_(A cumplimentar)_x000a_(Lista desplegable) " dataDxfId="290"/>
    <tableColumn id="13" xr3:uid="{00000000-0010-0000-0E00-00000D000000}" name="Nombre del equipamiento _x000a_(No Obligatorio)" dataDxfId="289"/>
    <tableColumn id="14" xr3:uid="{00000000-0010-0000-0E00-00000E000000}" name="Dirección_x000a_(No obligatorio)" dataDxfId="288"/>
    <tableColumn id="10" xr3:uid="{00000000-0010-0000-0E00-00000A000000}" name="Mes_x000a_(No obligatorio)_x000a_(Lista desplegable) " dataDxfId="287"/>
    <tableColumn id="15" xr3:uid="{00000000-0010-0000-0E00-00000F000000}" name="Año_x000a_(Obligatorio)_x000a_(Lista desplegable) " dataDxfId="286"/>
    <tableColumn id="5" xr3:uid="{00000000-0010-0000-0E00-000005000000}" name="Tipología de combustible_x000a_(Obligatorio)_x000a_(Lista desplegable) " dataDxfId="285"/>
    <tableColumn id="6" xr3:uid="{00000000-0010-0000-0E00-000006000000}" name="CUPS_x000a_(No obligatorio)" dataDxfId="284"/>
    <tableColumn id="7" xr3:uid="{00000000-0010-0000-0E00-000007000000}" name="Dato de actividad_x000a_(A cumplimentar)" dataDxfId="283"/>
    <tableColumn id="8" xr3:uid="{00000000-0010-0000-0E00-000008000000}" name="Unidad DA_x000a_(No modificable)" dataDxfId="282">
      <calculatedColumnFormula>IFERROR(VLOOKUP(Tabla15[[#This Row],[Tipología de combustible
(Obligatorio)
(Lista desplegable) ]],FE!$B$12:$D$63,3,FALSE),"")</calculatedColumnFormula>
    </tableColumn>
    <tableColumn id="18" xr3:uid="{00000000-0010-0000-0E00-000012000000}" name="Concat." dataDxfId="281">
      <calculatedColumnFormula>+Tabla15[[#This Row],[Tipología de combustible
(Obligatorio)
(Lista desplegable) ]]&amp;", "&amp;Tabla15[[#This Row],[Unidad DA
(No modificable)]]</calculatedColumnFormula>
    </tableColumn>
    <tableColumn id="17" xr3:uid="{00000000-0010-0000-0E00-000011000000}" name="kgCO2/ud" dataDxfId="280">
      <calculatedColumnFormula>IFERROR(+IF(Tabla15[[#This Row],[Año
(Obligatorio)
(Lista desplegable) ]]=2020,INDEX(FE!$F$9:$H$63,MATCH((Tabla15[[#This Row],[Concat.]]),FE!$E$9:$E$63,0), MATCH(Tabla11[[#Headers],[kgCO2/ud]],FE!$F$9:$H$9,0)),IF(Tabla15[[#This Row],[Año
(Obligatorio)
(Lista desplegable) ]]=2021,INDEX(FE!$I$9:$K$63,MATCH((Tabla15[[#This Row],[Concat.]]),FE!$E$9:$E$63,0), MATCH(Tabla11[[#Headers],[kgCO2/ud]],FE!$I$9:$K$9,0)),INDEX(FE!$L$9:$N$63,MATCH((Tabla15[[#This Row],[Concat.]]),FE!$E$9:$E$63,0), MATCH(Tabla11[[#Headers],[kgCO2/ud]],FE!$L$9:$N$9,0)))),"")</calculatedColumnFormula>
    </tableColumn>
    <tableColumn id="16" xr3:uid="{00000000-0010-0000-0E00-000010000000}" name="kgCH4/ud" dataDxfId="279">
      <calculatedColumnFormula>IFERROR(+IF(Tabla15[[#This Row],[Año
(Obligatorio)
(Lista desplegable) ]]=2020,INDEX(FE!$F$9:$H$63,MATCH((Tabla15[[#This Row],[Concat.]]),FE!$E$9:$E$63,0), MATCH(Tabla11[[#Headers],[kgCH4/ud]],FE!$F$9:$H$9,0)),IF(Tabla15[[#This Row],[Año
(Obligatorio)
(Lista desplegable) ]]=2021,INDEX(FE!$I$9:$K$63,MATCH((Tabla15[[#This Row],[Concat.]]),FE!$E$9:$E$63,0), MATCH(Tabla11[[#Headers],[kgCH4/ud]],FE!$I$9:$K$9,0)),INDEX(FE!$L$9:$N$63,MATCH((Tabla15[[#This Row],[Concat.]]),FE!$E$9:$E$63,0), MATCH(Tabla11[[#Headers],[kgCH4/ud]],FE!$L$9:$N$9,0)))),"")</calculatedColumnFormula>
    </tableColumn>
    <tableColumn id="9" xr3:uid="{00000000-0010-0000-0E00-000009000000}" name="kgN2O/ud" dataDxfId="278">
      <calculatedColumnFormula>IFERROR(+IF(Tabla15[[#This Row],[Año
(Obligatorio)
(Lista desplegable) ]]=2020,INDEX(FE!$F$9:$H$63,MATCH((Tabla15[[#This Row],[Concat.]]),FE!$E$9:$E$63,0), MATCH(Tabla11[[#Headers],[kgN2O/ud]],FE!$F$9:$H$9,0)),IF(Tabla15[[#This Row],[Año
(Obligatorio)
(Lista desplegable) ]]=2021,INDEX(FE!$I$9:$K$63,MATCH((Tabla15[[#This Row],[Concat.]]),FE!$E$9:$E$63,0), MATCH(Tabla11[[#Headers],[kgN2O/ud]],FE!$I$9:$K$9,0)),INDEX(FE!$L$9:$N$63,MATCH((Tabla15[[#This Row],[Concat.]]),FE!$E$9:$E$63,0), MATCH(Tabla11[[#Headers],[kgN2O/ud]],FE!$L$9:$N$9,0)))),"")</calculatedColumnFormula>
    </tableColumn>
    <tableColumn id="11" xr3:uid="{00000000-0010-0000-0E00-00000B000000}" name="Emisiones (tCO2e)" dataDxfId="277">
      <calculatedColumnFormula>IFERROR((Tabla15[[#This Row],[Dato de actividad
(A cumplimentar)]]*Tabla15[[#This Row],[kgCO2/ud]]+Tabla15[[#This Row],[Dato de actividad
(A cumplimentar)]]*Tabla15[[#This Row],[kgCH4/ud]]*28+Tabla15[[#This Row],[Dato de actividad
(A cumplimentar)]]*Tabla15[[#This Row],[kgN2O/ud]]*265)/1000,"")</calculatedColumnFormula>
    </tableColumn>
    <tableColumn id="12" xr3:uid="{00000000-0010-0000-0E00-00000C000000}" name="Observaciones " dataDxfId="276"/>
  </tableColumns>
  <tableStyleInfo name="TableStyleLight5"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a11" displayName="Tabla11" ref="B21:P22" totalsRowShown="0" headerRowDxfId="275" dataDxfId="274" tableBorderDxfId="273">
  <autoFilter ref="B21:P22" xr:uid="{00000000-0009-0000-0100-000005000000}"/>
  <tableColumns count="15">
    <tableColumn id="1" xr3:uid="{00000000-0010-0000-0A00-000001000000}" name="Fuente_x000a_(Lista desplegable)" dataDxfId="272"/>
    <tableColumn id="2" xr3:uid="{00000000-0010-0000-0A00-000002000000}" name="Alcance _x000a_(Lista desplegable)" dataDxfId="271"/>
    <tableColumn id="3" xr3:uid="{00000000-0010-0000-0A00-000003000000}" name="Sector _x000a_(Lista desplegable)" dataDxfId="270"/>
    <tableColumn id="4" xr3:uid="{00000000-0010-0000-0A00-000004000000}" name="Origen_Fuente  _x000a_(Lista desplegable)" dataDxfId="269"/>
    <tableColumn id="5" xr3:uid="{00000000-0010-0000-0A00-000005000000}" name="Tipología de combustible  _x000a_(Lista desplegable)" dataDxfId="268"/>
    <tableColumn id="12" xr3:uid="{00000000-0010-0000-0A00-00000C000000}" name="Mes_x000a_(No obligatorio)_x000a_(Lista desplegable)" dataDxfId="267"/>
    <tableColumn id="15" xr3:uid="{00000000-0010-0000-0A00-00000F000000}" name="Año  _x000a_(Lista desplegable)" dataDxfId="266"/>
    <tableColumn id="7" xr3:uid="{00000000-0010-0000-0A00-000007000000}" name="Dato de actividad _x000a_(A cumplimentar)" dataDxfId="265"/>
    <tableColumn id="8" xr3:uid="{00000000-0010-0000-0A00-000008000000}" name="Unidad DA  (No modificable)" dataDxfId="264">
      <calculatedColumnFormula>IFERROR(VLOOKUP(Tabla11[[#This Row],[Tipología de combustible  
(Lista desplegable)]],FE!$B$12:$D$63,3,FALSE),"")</calculatedColumnFormula>
    </tableColumn>
    <tableColumn id="6" xr3:uid="{00000000-0010-0000-0A00-000006000000}" name="Concat." dataDxfId="263">
      <calculatedColumnFormula>+Tabla11[[#This Row],[Tipología de combustible  
(Lista desplegable)]]&amp;", "&amp;Tabla11[[#This Row],[Unidad DA  (No modificable)]]</calculatedColumnFormula>
    </tableColumn>
    <tableColumn id="17" xr3:uid="{00000000-0010-0000-0A00-000011000000}" name="kgCO2/ud" dataDxfId="262">
      <calculatedColumnFormula>IFERROR(+IF(Tabla11[[#This Row],[Año  
(Lista desplegable)]]=2020,INDEX(FE!$F$9:$H$63,MATCH(Tabla11[[#This Row],[Concat.]],FE!$E$9:$E$63,0), MATCH(Tabla11[[#Headers],[kgCO2/ud]],FE!$F$9:$H$9,0)),IF(Tabla11[[#This Row],[Año  
(Lista desplegable)]]=2021,INDEX(FE!$I$9:$K$63,MATCH(Tabla11[[#This Row],[Concat.]],FE!$E$9:$E$63,0), MATCH(Tabla11[[#Headers],[kgCO2/ud]],FE!$I$9:$K$9,0)),INDEX(FE!$L$9:$N$63,MATCH((Tabla11[[#This Row],[Concat.]]),FE!$E$9:$E$63,0), MATCH(Tabla11[[#Headers],[kgCO2/ud]],FE!$L$9:$N$9,0)))),"")</calculatedColumnFormula>
    </tableColumn>
    <tableColumn id="16" xr3:uid="{00000000-0010-0000-0A00-000010000000}" name="kgCH4/ud" dataDxfId="261">
      <calculatedColumnFormula>IFERROR(+IF(Tabla11[[#This Row],[Año  
(Lista desplegable)]]=2020,INDEX(FE!$F$9:$H$63,MATCH(Tabla11[[#This Row],[Concat.]],FE!$E$9:$E$63,0), MATCH(Tabla11[[#Headers],[kgCH4/ud]],FE!$F$9:$H$9,0)),IF(Tabla11[[#This Row],[Año  
(Lista desplegable)]]=2021,INDEX(FE!$I$9:$K$63,MATCH(Tabla11[[#This Row],[Concat.]],FE!$E$9:$E$63,0), MATCH(Tabla11[[#Headers],[kgCH4/ud]],FE!$I$9:$K$9,0)),INDEX(FE!$L$9:$N$63,MATCH((Tabla11[[#This Row],[Concat.]]),FE!$E$9:$E$63,0), MATCH(Tabla11[[#Headers],[kgCH4/ud]],FE!$L$9:$N$9,0)))),"")</calculatedColumnFormula>
    </tableColumn>
    <tableColumn id="9" xr3:uid="{00000000-0010-0000-0A00-000009000000}" name="kgN2O/ud" dataDxfId="260">
      <calculatedColumnFormula>IFERROR(+IF(Tabla11[[#This Row],[Año  
(Lista desplegable)]]=2020,INDEX(FE!$F$9:$H$63,MATCH(Tabla11[[#This Row],[Concat.]],FE!$E$9:$E$63,0), MATCH(Tabla11[[#Headers],[kgN2O/ud]],FE!$F$9:$H$9,0)),IF(Tabla11[[#This Row],[Año  
(Lista desplegable)]]=2021,INDEX(FE!$I$9:$K$63,MATCH(Tabla11[[#This Row],[Concat.]],FE!$E$9:$E$63,0), MATCH(Tabla11[[#Headers],[kgN2O/ud]],FE!$I$9:$K$9,0)),INDEX(FE!$L$9:$N$63,MATCH((Tabla11[[#This Row],[Concat.]]),FE!$E$9:$E$63,0), MATCH(Tabla11[[#Headers],[kgN2O/ud]],FE!$L$9:$N$9,0)))),"")</calculatedColumnFormula>
    </tableColumn>
    <tableColumn id="11" xr3:uid="{00000000-0010-0000-0A00-00000B000000}" name="Emisiones (tCO2e)" dataDxfId="259">
      <calculatedColumnFormula>IFERROR((Tabla11[[#This Row],[Dato de actividad 
(A cumplimentar)]]*Tabla11[[#This Row],[kgCO2/ud]]+Tabla11[[#This Row],[Dato de actividad 
(A cumplimentar)]]*Tabla11[[#This Row],[kgCH4/ud]]*28+Tabla11[[#This Row],[Dato de actividad 
(A cumplimentar)]]*Tabla11[[#This Row],[kgN2O/ud]]*265)/1000,"")</calculatedColumnFormula>
    </tableColumn>
    <tableColumn id="10" xr3:uid="{00000000-0010-0000-0A00-00000A000000}" name="Observaciones" dataDxfId="258">
      <calculatedColumnFormula>IFERROR((O22*M22),"")</calculatedColumnFormula>
    </tableColumn>
  </tableColumns>
  <tableStyleInfo name="TableStyleLight5"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720AAD0-7620-4BAB-A347-1CCD81109586}" name="Tabla26" displayName="Tabla26" ref="B33:O34" totalsRowShown="0" headerRowDxfId="84" dataDxfId="83" headerRowBorderDxfId="81" tableBorderDxfId="82" totalsRowBorderDxfId="80">
  <autoFilter ref="B33:O34" xr:uid="{C720AAD0-7620-4BAB-A347-1CCD81109586}"/>
  <tableColumns count="14">
    <tableColumn id="1" xr3:uid="{A28AF550-FEF5-43FE-9408-8C62259D0C61}" name="Fuente_x000a_ (No modificable)" dataDxfId="79"/>
    <tableColumn id="3" xr3:uid="{3C580E6F-9604-46DC-BFDF-663EDC86722D}" name="Sector _x000a_(No modificable)" dataDxfId="78"/>
    <tableColumn id="4" xr3:uid="{FF5DE8CC-B5B8-4BF8-864F-D53A8D833AD5}" name="Dirección o Parcela catastral_x000a_(No obligatorio)" dataDxfId="77"/>
    <tableColumn id="5" xr3:uid="{F1FD9B2E-5874-4CB7-9D87-025F24E5A63F}" name="m2 _x000a_(Si no dispone de la superficie del equipamiento, puede usar valores medios &quot;casilla C28&quot;)" dataDxfId="76"/>
    <tableColumn id="6" xr3:uid="{3E33F5D0-5F89-45CD-9BDC-7C6444E2C482}" name="Zona Geográfica_x000a_" dataDxfId="75">
      <calculatedColumnFormula>INDEX(Tabla27[],MATCH($C$24,Tabla27[Provincia],0),2)</calculatedColumnFormula>
    </tableColumn>
    <tableColumn id="7" xr3:uid="{D56BF6AB-E04F-485C-8BBD-271C5EC3AF99}" name="Vivienda_x000a_(Obligatorio)_x000a_(Lista desplegable) " dataDxfId="74"/>
    <tableColumn id="8" xr3:uid="{C374FA31-0A8B-423F-8658-24384EAB35B3}" name="Certificación energética_x000a_(Obligatorio)_x000a_(Lista desplegable) " dataDxfId="73"/>
    <tableColumn id="9" xr3:uid="{84C8DECB-EE54-4474-AF8E-48A9AFACD624}" name="Edificio" dataDxfId="72"/>
    <tableColumn id="10" xr3:uid="{277A33F1-4850-434B-AC57-B0FA6042150D}" name="Zona Climática_x000a_(Obligatorio)_x000a_(Buscar en x)_x000a_(Lista desplegable)" dataDxfId="71">
      <calculatedColumnFormula>INDEX(Tabla25[],MATCH(Tabla26[[#This Row],[Concat]],Tabla25[Provincia],0),2)</calculatedColumnFormula>
    </tableColumn>
    <tableColumn id="11" xr3:uid="{70636DE2-0F71-44BB-B8EC-0873796EB99B}" name="Concat" dataDxfId="70">
      <calculatedColumnFormula>_xlfn.CONCAT($C$24:$C$25)</calculatedColumnFormula>
    </tableColumn>
    <tableColumn id="12" xr3:uid="{C96D4587-E0DF-411A-A8C1-7EC2990F77E4}" name="Concat2" dataDxfId="69">
      <calculatedColumnFormula>_xlfn.CONCAT(Tabla26[[#This Row],[Zona Geográfica
]:[Zona Climática
(Obligatorio)
(Buscar en x)
(Lista desplegable)]])</calculatedColumnFormula>
    </tableColumn>
    <tableColumn id="17" xr3:uid="{549CB676-7BBF-4D4A-897C-4B26CE7A3B94}" name="E total" dataDxfId="68">
      <calculatedColumnFormula>INDEX(Tabla28[#Data],MATCH('EQUIP. Viviendas. (certif.)'!$L34,Tabla28[Concat],0),MATCH('EQUIP. Viviendas. (certif.)'!$M$33,Tabla28[#Headers],0))</calculatedColumnFormula>
    </tableColumn>
    <tableColumn id="22" xr3:uid="{7A574BF3-555A-4F7C-8692-5CF150B74E67}" name="Emisiones (tCO2e)." dataDxfId="67">
      <calculatedColumnFormula>'EQUIP. Viviendas. (certif.)'!$M34*'EQUIP. Viviendas. (certif.)'!$E34</calculatedColumnFormula>
    </tableColumn>
    <tableColumn id="23" xr3:uid="{C4EE86B5-BBA3-45ED-88C7-96882B2E60C9}" name="Observaciones " dataDxfId="66"/>
  </tableColumns>
  <tableStyleInfo name="TableStyleLight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a17" displayName="Tabla17" ref="B20:P21" totalsRowShown="0" headerRowDxfId="257" dataDxfId="256" tableBorderDxfId="255">
  <autoFilter ref="B20:P21" xr:uid="{00000000-0009-0000-0100-000011000000}"/>
  <tableColumns count="15">
    <tableColumn id="1" xr3:uid="{00000000-0010-0000-0F00-000001000000}" name="Fuente_x000a_ (Lista desplegable)" dataDxfId="254"/>
    <tableColumn id="2" xr3:uid="{00000000-0010-0000-0F00-000002000000}" name="Alcance _x000a_(Lista desplegable" dataDxfId="253"/>
    <tableColumn id="3" xr3:uid="{00000000-0010-0000-0F00-000003000000}" name="Sector _x000a_(Lista desplegable)" dataDxfId="252"/>
    <tableColumn id="4" xr3:uid="{00000000-0010-0000-0F00-000004000000}" name="Origen_Fuente  _x000a_(Modificable) (Lista desplegable)" dataDxfId="251"/>
    <tableColumn id="5" xr3:uid="{00000000-0010-0000-0F00-000005000000}" name="Tipología de combustible  _x000a_(No modificable)_x000a_(Lista desplegable)" dataDxfId="250"/>
    <tableColumn id="12" xr3:uid="{00000000-0010-0000-0F00-00000C000000}" name="Mes_x000a_(No obligatorio) _x000a_(Lista desplegable)" dataDxfId="249"/>
    <tableColumn id="15" xr3:uid="{00000000-0010-0000-0F00-00000F000000}" name="Año  _x000a_(Lista desplegable)" dataDxfId="248"/>
    <tableColumn id="7" xr3:uid="{00000000-0010-0000-0F00-000007000000}" name="Dato de actividad _x000a_(A cumplimentar)" dataDxfId="247">
      <calculatedColumnFormula>+IF(Tabla17[[#This Row],[Año  
(Lista desplegable)]]=2020,INDEX(#REF!,MATCH(Tabla17[[#This Row],[Tipología de combustible  
(No modificable)
(Lista desplegable)]],#REF!,0), MATCH(Tabla17[[#Headers],[kgCO2/ud]],#REF!,0)),INDEX(#REF!,MATCH(Tabla17[[#This Row],[Tipología de combustible  
(No modificable)
(Lista desplegable)]],#REF!,0), MATCH(Tabla17[[#Headers],[kgCO2/ud]],#REF!,0)))</calculatedColumnFormula>
    </tableColumn>
    <tableColumn id="8" xr3:uid="{00000000-0010-0000-0F00-000008000000}" name="Unidad DA  (A cumplimentar)_x000a_(Lista desplegable)" dataDxfId="246">
      <calculatedColumnFormula>IFERROR(VLOOKUP(Tabla17[[#This Row],[Tipología de combustible  
(No modificable)
(Lista desplegable)]],FE!$B$12:$D$63,3,FALSE),"")</calculatedColumnFormula>
    </tableColumn>
    <tableColumn id="6" xr3:uid="{00000000-0010-0000-0F00-000006000000}" name="Concat." dataDxfId="245">
      <calculatedColumnFormula>+Tabla17[[#This Row],[Tipología de combustible  
(No modificable)
(Lista desplegable)]]&amp;", "&amp;Tabla17[[#This Row],[Unidad DA  (A cumplimentar)
(Lista desplegable)]]</calculatedColumnFormula>
    </tableColumn>
    <tableColumn id="17" xr3:uid="{00000000-0010-0000-0F00-000011000000}" name="kgCO2/ud" dataDxfId="244">
      <calculatedColumnFormula>IFERROR(+IF(Tabla17[[#This Row],[Año  
(Lista desplegable)]]=2020,INDEX(FE!$F$9:$H$70,MATCH((Tabla17[[#This Row],[Concat.]]),FE!$E$9:$E$70,0), MATCH(Tabla17[[#Headers],[kgCO2/ud]],FE!$F$9:$H$9,0)),INDEX(FE!$I$9:$K$70,MATCH((Tabla17[[#This Row],[Concat.]]),FE!$E$9:$E$70,0), MATCH(Tabla17[[#Headers],[kgCO2/ud]],FE!$I$9:$K$9,0))),"")</calculatedColumnFormula>
    </tableColumn>
    <tableColumn id="16" xr3:uid="{00000000-0010-0000-0F00-000010000000}" name="kgCH4/ud" dataDxfId="243">
      <calculatedColumnFormula>IFERROR(+IF(Tabla17[[#This Row],[Año  
(Lista desplegable)]]=2020,INDEX(FE!$F$9:$H$70,MATCH((Tabla17[[#This Row],[Concat.]]),FE!$E$9:$E$70,0), MATCH(Tabla17[[#Headers],[kgCH4/ud]],FE!$F$9:$H$9,0)),INDEX(FE!$I$9:$K$70,MATCH((Tabla17[[#This Row],[Concat.]]),FE!$E$9:$E$70,0), MATCH(Tabla17[[#Headers],[kgCH4/ud]],FE!$I$9:$K$9,0))),"")</calculatedColumnFormula>
    </tableColumn>
    <tableColumn id="9" xr3:uid="{00000000-0010-0000-0F00-000009000000}" name="kgN2O/ud" dataDxfId="242">
      <calculatedColumnFormula>IFERROR(+IF(Tabla17[[#This Row],[Año  
(Lista desplegable)]]=2020,INDEX(FE!$F$9:$H$70,MATCH((Tabla17[[#This Row],[Concat.]]),FE!$E$9:$E$70,0), MATCH(Tabla17[[#Headers],[kgN2O/ud]],FE!$F$9:$H$9,0)),INDEX(FE!$I$9:$K$70,MATCH((Tabla17[[#This Row],[Concat.]]),FE!$E$9:$E$70,0), MATCH(Tabla17[[#Headers],[kgN2O/ud]],FE!$I$9:$K$9,0))),"")</calculatedColumnFormula>
    </tableColumn>
    <tableColumn id="11" xr3:uid="{00000000-0010-0000-0F00-00000B000000}" name="Emisiones (tCO2e) _x000a_(No modificable)" dataDxfId="241">
      <calculatedColumnFormula>IFERROR((Tabla17[[#This Row],[Dato de actividad 
(A cumplimentar)]]*Tabla17[[#This Row],[kgCO2/ud]]+Tabla17[[#This Row],[Dato de actividad 
(A cumplimentar)]]*Tabla17[[#This Row],[kgCH4/ud]]*28+Tabla17[[#This Row],[Dato de actividad 
(A cumplimentar)]]*Tabla17[[#This Row],[kgN2O/ud]]*265)/1000,"")</calculatedColumnFormula>
    </tableColumn>
    <tableColumn id="10" xr3:uid="{00000000-0010-0000-0F00-00000A000000}" name="Observaciones" dataDxfId="240"/>
  </tableColumns>
  <tableStyleInfo name="TableStyleLight5"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a18" displayName="Tabla18" ref="R20:AG21" totalsRowShown="0" headerRowDxfId="239" dataDxfId="238" tableBorderDxfId="237">
  <autoFilter ref="R20:AG21" xr:uid="{00000000-0009-0000-0100-000012000000}"/>
  <tableColumns count="16">
    <tableColumn id="1" xr3:uid="{00000000-0010-0000-1000-000001000000}" name="Fuente_x000a_ (A cumplimentar)" dataDxfId="236"/>
    <tableColumn id="2" xr3:uid="{00000000-0010-0000-1000-000002000000}" name="Alcance _x000a_(Modificable)" dataDxfId="235"/>
    <tableColumn id="3" xr3:uid="{00000000-0010-0000-1000-000003000000}" name="Sector _x000a_ (A cumplimentar)" dataDxfId="234"/>
    <tableColumn id="4" xr3:uid="{00000000-0010-0000-1000-000004000000}" name="Origen_Fuente  _x000a_(Modificable) _x000a_(Lista desplegable)" dataDxfId="233"/>
    <tableColumn id="13" xr3:uid="{00000000-0010-0000-1000-00000D000000}" name="Nombre del equipamiento _x000a_(A cumplimentar)" dataDxfId="232"/>
    <tableColumn id="5" xr3:uid="{00000000-0010-0000-1000-000005000000}" name="Tipología de combustible  _x000a_(No modificable)_x000a_(Lista desplegable)" dataDxfId="231"/>
    <tableColumn id="12" xr3:uid="{00000000-0010-0000-1000-00000C000000}" name="Mes_x000a_(No obligatorio)_x000a_(Lista desplegable)" dataDxfId="230"/>
    <tableColumn id="15" xr3:uid="{00000000-0010-0000-1000-00000F000000}" name="Año  _x000a_(Lista desplegable)" dataDxfId="229"/>
    <tableColumn id="7" xr3:uid="{00000000-0010-0000-1000-000007000000}" name="Dato de actividad _x000a_(A cumplimentar)" dataDxfId="228">
      <calculatedColumnFormula>+IF(Tabla18[[#This Row],[Año  
(Lista desplegable)]]=2020,INDEX(#REF!,MATCH(Tabla18[[#This Row],[Tipología de combustible  
(No modificable)
(Lista desplegable)]],#REF!,0), MATCH(Tabla18[[#Headers],[kgCO2/ud]],#REF!,0)),INDEX(#REF!,MATCH(Tabla18[[#This Row],[Tipología de combustible  
(No modificable)
(Lista desplegable)]],#REF!,0), MATCH(Tabla18[[#Headers],[kgCO2/ud]],#REF!,0)))</calculatedColumnFormula>
    </tableColumn>
    <tableColumn id="8" xr3:uid="{00000000-0010-0000-1000-000008000000}" name="Unidad DA  (A cumplimentar)" dataDxfId="227">
      <calculatedColumnFormula>IFERROR(VLOOKUP(Tabla18[[#This Row],[Tipología de combustible  
(No modificable)
(Lista desplegable)]],FE!$B$12:$D$63,3,FALSE),"")</calculatedColumnFormula>
    </tableColumn>
    <tableColumn id="6" xr3:uid="{00000000-0010-0000-1000-000006000000}" name="Concat." dataDxfId="226">
      <calculatedColumnFormula>+Tabla18[[#This Row],[Tipología de combustible  
(No modificable)
(Lista desplegable)]]&amp;", "&amp;Tabla18[[#This Row],[Unidad DA  (A cumplimentar)]]</calculatedColumnFormula>
    </tableColumn>
    <tableColumn id="17" xr3:uid="{00000000-0010-0000-1000-000011000000}" name="kgCO2/ud" dataDxfId="225">
      <calculatedColumnFormula>IFERROR(+IF(Tabla18[[#This Row],[Año  
(Lista desplegable)]]=2020,INDEX(FE!$F$9:$H$70,MATCH((Tabla18[[#This Row],[Concat.]]),FE!$E$9:$E$70,0), MATCH(Tabla17[[#Headers],[kgCO2/ud]],FE!$F$9:$H$9,0)),INDEX(FE!$I$9:$K$70,MATCH((Tabla18[[#This Row],[Concat.]]),FE!$E$9:$E$70,0), MATCH(Tabla17[[#Headers],[kgCO2/ud]],FE!$I$9:$K$9,0))),"")</calculatedColumnFormula>
    </tableColumn>
    <tableColumn id="16" xr3:uid="{00000000-0010-0000-1000-000010000000}" name="kgCH4/ud" dataDxfId="224">
      <calculatedColumnFormula>IFERROR(+IF(Tabla18[[#This Row],[Año  
(Lista desplegable)]]=2020,INDEX(FE!$F$9:$H$70,MATCH((Tabla18[[#This Row],[Concat.]]),FE!$E$9:$E$70,0), MATCH(Tabla17[[#Headers],[kgCH4/ud]],FE!$F$9:$H$9,0)),INDEX(FE!$I$9:$K$70,MATCH((Tabla18[[#This Row],[Concat.]]),FE!$E$9:$E$70,0), MATCH(Tabla17[[#Headers],[kgCH4/ud]],FE!$I$9:$K$9,0))),"")</calculatedColumnFormula>
    </tableColumn>
    <tableColumn id="9" xr3:uid="{00000000-0010-0000-1000-000009000000}" name="kgN2O/ud" dataDxfId="223">
      <calculatedColumnFormula>IFERROR(+IF(Tabla18[[#This Row],[Año  
(Lista desplegable)]]=2020,INDEX(FE!$F$9:$H$70,MATCH((Tabla18[[#This Row],[Concat.]]),FE!$E$9:$E$70,0), MATCH(Tabla17[[#Headers],[kgN2O/ud]],FE!$F$9:$H$9,0)),INDEX(FE!$I$9:$K$70,MATCH((Tabla18[[#This Row],[Concat.]]),FE!$E$9:$E$70,0), MATCH(Tabla17[[#Headers],[kgN2O/ud]],FE!$I$9:$K$9,0))),"")</calculatedColumnFormula>
    </tableColumn>
    <tableColumn id="11" xr3:uid="{00000000-0010-0000-1000-00000B000000}" name="Emisiones (tCO2e)" dataDxfId="222">
      <calculatedColumnFormula>IFERROR((Tabla18[[#This Row],[Dato de actividad 
(A cumplimentar)]]*Tabla18[[#This Row],[kgCO2/ud]]+Tabla18[[#This Row],[Dato de actividad 
(A cumplimentar)]]*Tabla18[[#This Row],[kgCH4/ud]]*28+Tabla18[[#This Row],[Dato de actividad 
(A cumplimentar)]]*Tabla18[[#This Row],[kgN2O/ud]]*265)/1000,"")</calculatedColumnFormula>
    </tableColumn>
    <tableColumn id="10" xr3:uid="{00000000-0010-0000-1000-00000A000000}" name="Observaciones" dataDxfId="221"/>
  </tableColumns>
  <tableStyleInfo name="TableStyleLight5"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a19" displayName="Tabla19" ref="L27:P51" totalsRowShown="0" headerRowDxfId="123" dataDxfId="122">
  <autoFilter ref="L27:P51" xr:uid="{00000000-0009-0000-0100-000013000000}"/>
  <tableColumns count="5">
    <tableColumn id="1" xr3:uid="{00000000-0010-0000-1100-000001000000}" name="Vehículos" dataDxfId="121"/>
    <tableColumn id="9" xr3:uid="{00000000-0010-0000-1100-000009000000}" name="Tipología de combustible" dataDxfId="120"/>
    <tableColumn id="7" xr3:uid="{00000000-0010-0000-1100-000007000000}" name="Concat." dataDxfId="119">
      <calculatedColumnFormula>+L28&amp;", "&amp;M28</calculatedColumnFormula>
    </tableColumn>
    <tableColumn id="4" xr3:uid="{00000000-0010-0000-1100-000004000000}" name="Consumo (ud/100km) promedio" dataDxfId="118"/>
    <tableColumn id="3" xr3:uid="{00000000-0010-0000-1100-000003000000}" name="Distancia recorrida en ZBE (Km) promedio* (A cumplimentar)" dataDxfId="117"/>
  </tableColumns>
  <tableStyleInfo name="TableStyleLight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a2" displayName="Tabla2" ref="I32:P42" totalsRowShown="0" headerRowDxfId="535" dataDxfId="534" tableBorderDxfId="533">
  <autoFilter ref="I32:P42" xr:uid="{00000000-0009-0000-0100-00000C000000}"/>
  <tableColumns count="8">
    <tableColumn id="11" xr3:uid="{00000000-0010-0000-0100-00000B000000}" name=" " dataDxfId="532">
      <calculatedColumnFormula>+I18</calculatedColumnFormula>
    </tableColumn>
    <tableColumn id="1" xr3:uid="{00000000-0010-0000-0100-000001000000}" name="Listado de equipamientos municipales en ZBE (A cumplimentar)" dataDxfId="531">
      <calculatedColumnFormula>+J18</calculatedColumnFormula>
    </tableColumn>
    <tableColumn id="2" xr3:uid="{00000000-0010-0000-0100-000002000000}" name="Gas butano (Lista desplegable)" dataDxfId="530"/>
    <tableColumn id="3" xr3:uid="{00000000-0010-0000-0100-000003000000}" name="Gas natural_x000a_(Lista desplegable)" dataDxfId="529"/>
    <tableColumn id="4" xr3:uid="{00000000-0010-0000-0100-000004000000}" name="Gas propano (Lista desplegable)" dataDxfId="528"/>
    <tableColumn id="5" xr3:uid="{00000000-0010-0000-0100-000005000000}" name="Gasóleo C _x000a_(Lista desplegable)" dataDxfId="527"/>
    <tableColumn id="6" xr3:uid="{00000000-0010-0000-0100-000006000000}" name="HFCs  _x000a_(Lista desplegable)" dataDxfId="526"/>
    <tableColumn id="7" xr3:uid="{00000000-0010-0000-0100-000007000000}" name="Electricidad_x000a_ (Lista desplegable)" dataDxfId="525"/>
  </tableColumns>
  <tableStyleInfo name="TableStyleLight7" showFirstColumn="1"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2000000}" name="Tabla24" displayName="Tabla24" ref="B8:J18" totalsRowShown="0" headerRowDxfId="116" dataDxfId="115" tableBorderDxfId="114">
  <autoFilter ref="B8:J18" xr:uid="{00000000-0009-0000-0100-000003000000}"/>
  <tableColumns count="9">
    <tableColumn id="1" xr3:uid="{00000000-0010-0000-1200-000001000000}" name="Núm." dataDxfId="113">
      <calculatedColumnFormula>+ROW(A1)</calculatedColumnFormula>
    </tableColumn>
    <tableColumn id="6" xr3:uid="{00000000-0010-0000-1200-000006000000}" name="Tipología (Lista desplegable)" dataDxfId="112"/>
    <tableColumn id="2" xr3:uid="{00000000-0010-0000-1200-000002000000}" name="Medida" dataDxfId="111"/>
    <tableColumn id="3" xr3:uid="{00000000-0010-0000-1200-000003000000}" name="Breve descripción" dataDxfId="110"/>
    <tableColumn id="4" xr3:uid="{00000000-0010-0000-1200-000004000000}" name="Fecha de implantación" dataDxfId="109"/>
    <tableColumn id="9" xr3:uid="{00000000-0010-0000-1200-000009000000}" name="Ahorro energético (KWh)" dataDxfId="108"/>
    <tableColumn id="8" xr3:uid="{00000000-0010-0000-1200-000008000000}" name="Emisiones de CO2 reducidas previstas (tCO2e)" dataDxfId="107"/>
    <tableColumn id="5" xr3:uid="{00000000-0010-0000-1200-000005000000}" name="Indicador 1" dataDxfId="106"/>
    <tableColumn id="7" xr3:uid="{00000000-0010-0000-1200-000007000000}" name="Indicador 2" dataDxfId="105"/>
  </tableColumns>
  <tableStyleInfo name="TableStyleLight5" showFirstColumn="1"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A3CC72C-CC54-42A6-9302-FF9654F7A316}" name="Tabla28" displayName="Tabla28" ref="A1:R1089" totalsRowShown="0" headerRowDxfId="104" dataDxfId="103">
  <autoFilter ref="A1:R1089" xr:uid="{DA3CC72C-CC54-42A6-9302-FF9654F7A316}"/>
  <tableColumns count="18">
    <tableColumn id="18" xr3:uid="{1D8C8059-948C-453D-8483-606A90DF100B}" name="Columna1" dataDxfId="102"/>
    <tableColumn id="1" xr3:uid="{431A0E03-818A-45A3-9B25-D3D1B40DCD10}" name="ID" dataDxfId="101"/>
    <tableColumn id="2" xr3:uid="{721F0072-DA76-475A-B375-8CFA2A929FDC}" name="Zona Geográfica" dataDxfId="100"/>
    <tableColumn id="3" xr3:uid="{CA8F4F8A-AC8C-4491-B735-B56350095FA6}" name="Vivienda" dataDxfId="99"/>
    <tableColumn id="19" xr3:uid="{D8E6FBB8-3680-481B-97CF-386DE86278D1}" name="Certificación" dataDxfId="98"/>
    <tableColumn id="17" xr3:uid="{A149B8FF-F8B0-4617-9CC0-9DEB26A7F1F6}" name="Edificios" dataDxfId="97"/>
    <tableColumn id="4" xr3:uid="{4EB9C954-BA80-449B-B6F1-15264B4035A3}" name="Zona Climática" dataDxfId="96"/>
    <tableColumn id="6" xr3:uid="{634CD388-8C84-4DBE-90D4-F89C3A2060AD}" name="Concat" dataDxfId="95">
      <calculatedColumnFormula>_xlfn.CONCAT(C2:G2)</calculatedColumnFormula>
    </tableColumn>
    <tableColumn id="7" xr3:uid="{D73FB4D8-B224-43AD-8F95-566329C2EBE4}" name="D cal" dataDxfId="94"/>
    <tableColumn id="8" xr3:uid="{EF80E510-7CE5-4D5F-A364-0648DDB816F7}" name="D ref" dataDxfId="93"/>
    <tableColumn id="9" xr3:uid="{C5E29172-EEF1-4C11-96B5-9723C89B6F68}" name="C cal" dataDxfId="92"/>
    <tableColumn id="10" xr3:uid="{831B8272-8B40-4280-9E65-D2247C579D46}" name="C ref" dataDxfId="91"/>
    <tableColumn id="11" xr3:uid="{2602E4CE-D649-4647-8721-EBB57276291E}" name="C ACS" dataDxfId="90"/>
    <tableColumn id="12" xr3:uid="{52CF6AE4-61B5-4189-9F4B-A38A9AFF379D}" name="C total" dataDxfId="89"/>
    <tableColumn id="13" xr3:uid="{32E72243-07C3-4FAA-B000-AEAF3D342178}" name="E cal" dataDxfId="88"/>
    <tableColumn id="14" xr3:uid="{D667A812-0A59-464A-821E-01DDAA3B7D62}" name="E ref" dataDxfId="87"/>
    <tableColumn id="15" xr3:uid="{37D9CB09-A4CB-4A4C-888F-19C03EF3B0EA}" name="E ACS" dataDxfId="86"/>
    <tableColumn id="16" xr3:uid="{F7C98769-23CB-4528-9D78-8D8C026538F9}" name="E total" dataDxfId="85"/>
  </tableColumns>
  <tableStyleInfo name="TableStyleLight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555952D-54A9-4F4E-BE05-758C3FBF02EF}" name="Tabla25" displayName="Tabla25" ref="BC1:BD158" totalsRowShown="0">
  <autoFilter ref="BC1:BD158" xr:uid="{0555952D-54A9-4F4E-BE05-758C3FBF02EF}"/>
  <tableColumns count="2">
    <tableColumn id="1" xr3:uid="{A11FB0FA-2F83-4A92-9A57-636A7A72E972}" name="Provincia"/>
    <tableColumn id="2" xr3:uid="{C65DD5B7-5C8E-4916-B54C-570667EC54CD}" name="Zona Climática"/>
  </tableColumns>
  <tableStyleInfo name="TableStyleLight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2F8B50B-E421-4E6D-9B18-ED1C6D5CFEE6}" name="Tabla27" displayName="Tabla27" ref="BF1:BG52" totalsRowShown="0">
  <autoFilter ref="BF1:BG52" xr:uid="{82F8B50B-E421-4E6D-9B18-ED1C6D5CFEE6}"/>
  <tableColumns count="2">
    <tableColumn id="1" xr3:uid="{F110B9C6-498A-4346-A14F-681BBDB37AFA}" name="Provincia"/>
    <tableColumn id="2" xr3:uid="{FDDD1EF6-83A2-4F90-9881-06EEF250A950}" name="Zona geográfica"/>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3" displayName="Tabla3" ref="B34:R35" totalsRowShown="0" headerRowDxfId="524" dataDxfId="523" tableBorderDxfId="522">
  <autoFilter ref="B34:R35" xr:uid="{00000000-0009-0000-0100-000006000000}"/>
  <sortState xmlns:xlrd2="http://schemas.microsoft.com/office/spreadsheetml/2017/richdata2" ref="B35:N35">
    <sortCondition ref="D25:D35"/>
  </sortState>
  <tableColumns count="17">
    <tableColumn id="1" xr3:uid="{00000000-0010-0000-0200-000001000000}" name="Fuente_x000a_ (Lista desplegable)" dataDxfId="521"/>
    <tableColumn id="3" xr3:uid="{00000000-0010-0000-0200-000003000000}" name="Sector _x000a_(Lista desplegable)" dataDxfId="520"/>
    <tableColumn id="4" xr3:uid="{00000000-0010-0000-0200-000004000000}" name="Origen_Fuente  _x000a_(Lista desplegable)" dataDxfId="519"/>
    <tableColumn id="5" xr3:uid="{00000000-0010-0000-0200-000005000000}" name="Tipología de vehículo_x000a_(Lista desplegable)" dataDxfId="518"/>
    <tableColumn id="15" xr3:uid="{00000000-0010-0000-0200-00000F000000}" name="Combustible_x000a_(Lista desplegable)" dataDxfId="517"/>
    <tableColumn id="7" xr3:uid="{00000000-0010-0000-0200-000007000000}" name="Dato de actividad Municipio_x000a_(A cumplimentar)" dataDxfId="516"/>
    <tableColumn id="8" xr3:uid="{00000000-0010-0000-0200-000008000000}" name="Unidad DA Municipio_x000a_(Lista desplegable)" dataDxfId="515"/>
    <tableColumn id="6" xr3:uid="{00000000-0010-0000-0200-000006000000}" name="Año base_x000a_(No modificable)" dataDxfId="514">
      <calculatedColumnFormula>IFERROR(($D$20),"")</calculatedColumnFormula>
    </tableColumn>
    <tableColumn id="11" xr3:uid="{00000000-0010-0000-0200-00000B000000}" name="Concat." dataDxfId="513">
      <calculatedColumnFormula>+E35&amp;" "&amp;F35&amp;", "&amp;H35</calculatedColumnFormula>
    </tableColumn>
    <tableColumn id="14" xr3:uid="{00000000-0010-0000-0200-00000E000000}" name="kgCO2/ud" dataDxfId="512">
      <calculatedColumnFormula>IFERROR(+IF(Tabla3[[#This Row],[Año base
(No modificable)]]=2020,INDEX(FE!$F$9:$H$63,MATCH(Tabla3[[#This Row],[Concat.]],FE!$E$9:$E$63,0), MATCH(Tabla11[[#Headers],[kgCO2/ud]],FE!$F$9:$H$9,0)),IF(Tabla3[[#This Row],[Año base
(No modificable)]]=2021,INDEX(FE!$I$9:$K$63,MATCH(Tabla3[[#This Row],[Concat.]],FE!$E$9:$E$63,0), MATCH(Tabla11[[#Headers],[kgCO2/ud]],FE!$I$9:$K$9,0)),INDEX(FE!$L$9:$N$63,MATCH((Tabla3[[#This Row],[Concat.]]),FE!$E$9:$E$63,0), MATCH(Tabla11[[#Headers],[kgCO2/ud]],FE!$L$9:$N$9,0)))),"")</calculatedColumnFormula>
    </tableColumn>
    <tableColumn id="13" xr3:uid="{00000000-0010-0000-0200-00000D000000}" name="kgCH4/ud" dataDxfId="511">
      <calculatedColumnFormula>IFERROR(+IF(Tabla3[[#This Row],[Año base
(No modificable)]]=2020,INDEX(FE!$F$9:$H$63,MATCH(Tabla3[[#This Row],[Concat.]],FE!$E$9:$E$63,0), MATCH(Tabla11[[#Headers],[kgCH4/ud]],FE!$F$9:$H$9,0)),IF(Tabla3[[#This Row],[Año base
(No modificable)]]=2021,INDEX(FE!$I$9:$K$63,MATCH(Tabla3[[#This Row],[Concat.]],FE!$E$9:$E$63,0), MATCH(Tabla11[[#Headers],[kgCH4/ud]],FE!$I$9:$K$9,0)),INDEX(FE!$L$9:$N$63,MATCH((Tabla3[[#This Row],[Concat.]]),FE!$E$9:$E$63,0), MATCH(Tabla11[[#Headers],[kgCH4/ud]],FE!$L$9:$N$9,0)))),"")</calculatedColumnFormula>
    </tableColumn>
    <tableColumn id="12" xr3:uid="{00000000-0010-0000-0200-00000C000000}" name="kgN2O/ud" dataDxfId="510">
      <calculatedColumnFormula>IFERROR(+IF(Tabla3[[#This Row],[Año base
(No modificable)]]=2020,INDEX(FE!$F$9:$H$63,MATCH(Tabla3[[#This Row],[Concat.]],FE!$E$9:$E$63,0), MATCH(Tabla11[[#Headers],[kgN2O/ud]],FE!$F$9:$H$9,0)),IF(Tabla3[[#This Row],[Año base
(No modificable)]]=2021,INDEX(FE!$I$9:$K$63,MATCH(Tabla3[[#This Row],[Concat.]],FE!$E$9:$E$63,0), MATCH(Tabla11[[#Headers],[kgN2O/ud]],FE!$I$9:$K$9,0)),INDEX(FE!$L$9:$N$63,MATCH((Tabla3[[#This Row],[Concat.]]),FE!$E$9:$E$63,0), MATCH(Tabla11[[#Headers],[kgN2O/ud]],FE!$L$9:$N$9,0)))),"")</calculatedColumnFormula>
    </tableColumn>
    <tableColumn id="9" xr3:uid="{00000000-0010-0000-0200-000009000000}" name="Emisiones (tCO2e) Municipio_x000a_(No modificable)" dataDxfId="509">
      <calculatedColumnFormula>IFERROR(((Tabla3[[#This Row],[Dato de actividad Municipio
(A cumplimentar)]]*Tabla3[[#This Row],[kgCO2/ud]]+Tabla3[[#This Row],[Dato de actividad Municipio
(A cumplimentar)]]*Tabla3[[#This Row],[kgCH4/ud]]*28+Tabla3[[#This Row],[Dato de actividad Municipio
(A cumplimentar)]]*Tabla3[[#This Row],[kgN2O/ud]]*265)/1000),"")</calculatedColumnFormula>
    </tableColumn>
    <tableColumn id="2" xr3:uid="{00000000-0010-0000-0200-000002000000}" name="Dato de actividad ZBE_x000a_(A cumplimentar)" dataDxfId="508">
      <calculatedColumnFormula>IFERROR(($D$22*Tabla3[[#This Row],[Dato de actividad Municipio
(A cumplimentar)]]/$D$21),"")</calculatedColumnFormula>
    </tableColumn>
    <tableColumn id="10" xr3:uid="{00000000-0010-0000-0200-00000A000000}" name="Unidad DA ZBE_x000a_(A cumplimentar)" dataDxfId="507">
      <calculatedColumnFormula>IFERROR(Tabla3[[#This Row],[Unidad DA Municipio
(Lista desplegable)]],"")</calculatedColumnFormula>
    </tableColumn>
    <tableColumn id="22" xr3:uid="{00000000-0010-0000-0200-000016000000}" name="Emisiones (tCO2e) ZBE_x000a_(No modificable)" dataDxfId="506">
      <calculatedColumnFormula>IFERROR(($D$22*Tabla3[[#This Row],[Emisiones (tCO2e) Municipio
(No modificable)]]/$D$21),"")</calculatedColumnFormula>
    </tableColumn>
    <tableColumn id="16" xr3:uid="{00000000-0010-0000-0200-000010000000}" name="Observaciones" dataDxfId="505"/>
  </tableColumns>
  <tableStyleInfo name="TableStyleLight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a4" displayName="Tabla4" ref="T34:AK35" totalsRowShown="0" headerRowDxfId="504" dataDxfId="503" tableBorderDxfId="502">
  <autoFilter ref="T34:AK35" xr:uid="{00000000-0009-0000-0100-000008000000}"/>
  <tableColumns count="18">
    <tableColumn id="1" xr3:uid="{00000000-0010-0000-0300-000001000000}" name="Fuente_x000a_(Lista desplegable)" dataDxfId="501"/>
    <tableColumn id="2" xr3:uid="{00000000-0010-0000-0300-000002000000}" name="Alcance _x000a_(Lista desplegable)" dataDxfId="500"/>
    <tableColumn id="3" xr3:uid="{00000000-0010-0000-0300-000003000000}" name="Sector _x000a_(Lista desplegable)" dataDxfId="499"/>
    <tableColumn id="4" xr3:uid="{00000000-0010-0000-0300-000004000000}" name="Origen_Fuente  _x000a_(Lista desplegable)" dataDxfId="498"/>
    <tableColumn id="5" xr3:uid="{00000000-0010-0000-0300-000005000000}" name="Tipología de combustible  _x000a_(Lista desplegable)" dataDxfId="497"/>
    <tableColumn id="12" xr3:uid="{00000000-0010-0000-0300-00000C000000}" name="Mes_x000a_(No obligatorio)_x000a_(Lista desplegable)" dataDxfId="496"/>
    <tableColumn id="15" xr3:uid="{00000000-0010-0000-0300-00000F000000}" name="Año  _x000a_(No modificable)" dataDxfId="495"/>
    <tableColumn id="7" xr3:uid="{00000000-0010-0000-0300-000007000000}" name="Dato de actividad Municipio_x000a_(A cumplimentar)" dataDxfId="494">
      <calculatedColumnFormula>+IF(Tabla4[[#This Row],[Año  
(No modificable)]]=2020,INDEX(#REF!,MATCH(Tabla4[[#This Row],[Tipología de combustible  
(Lista desplegable)]],#REF!,0), MATCH(Tabla4[[#Headers],[kgCO2/ud]],#REF!,0)),INDEX(#REF!,MATCH(Tabla4[[#This Row],[Tipología de combustible  
(Lista desplegable)]],#REF!,0), MATCH(Tabla4[[#Headers],[kgCO2/ud]],#REF!,0)))</calculatedColumnFormula>
    </tableColumn>
    <tableColumn id="8" xr3:uid="{00000000-0010-0000-0300-000008000000}" name="Unidad DA Municipio_x000a_(Lista desplegable)" dataDxfId="493">
      <calculatedColumnFormula>IFERROR(VLOOKUP(Tabla4[[#This Row],[Tipología de combustible  
(Lista desplegable)]],FE!$B$12:$D$63,3,FALSE),"")</calculatedColumnFormula>
    </tableColumn>
    <tableColumn id="6" xr3:uid="{00000000-0010-0000-0300-000006000000}" name="Concat." dataDxfId="492">
      <calculatedColumnFormula>+Tabla4[[#This Row],[Tipología de combustible  
(Lista desplegable)]]&amp;", "&amp;Tabla4[[#This Row],[Unidad DA Municipio
(Lista desplegable)]]</calculatedColumnFormula>
    </tableColumn>
    <tableColumn id="17" xr3:uid="{00000000-0010-0000-0300-000011000000}" name="kgCO2/ud" dataDxfId="491">
      <calculatedColumnFormula>IFERROR(+IF(Tabla4[[#This Row],[Año  
(No modificable)]]=2020,INDEX(FE!$F$9:$H$63,MATCH(Tabla4[[#This Row],[Concat.]],FE!$E$9:$E$63,0), MATCH(Tabla4[[#Headers],[kgCO2/ud]],FE!$F$9:$H$9,0)),IF(Tabla4[[#This Row],[Año  
(No modificable)]]=2021,INDEX(FE!$I$9:$K$63,MATCH(Tabla4[[#This Row],[Concat.]],FE!$E$9:$E$63,0), MATCH(Tabla4[[#Headers],[kgCO2/ud]],FE!$I$9:$K$9,0)),INDEX(FE!$L$9:$N$63,MATCH((Tabla4[[#This Row],[Concat.]]),FE!$E$9:$E$63,0), MATCH(Tabla4[[#Headers],[kgCO2/ud]],FE!$L$9:$N$9,0)))),"")</calculatedColumnFormula>
    </tableColumn>
    <tableColumn id="16" xr3:uid="{00000000-0010-0000-0300-000010000000}" name="kgCH4/ud" dataDxfId="490">
      <calculatedColumnFormula>IFERROR(+IF(Tabla4[[#This Row],[Año  
(No modificable)]]=2020,INDEX(FE!$F$9:$H$63,MATCH(Tabla4[[#This Row],[Concat.]],FE!$E$9:$E$63,0), MATCH(Tabla4[[#Headers],[kgCH4/ud]],FE!$F$9:$H$9,0)),IF(Tabla4[[#This Row],[Año  
(No modificable)]]=2021,INDEX(FE!$I$9:$K$63,MATCH(Tabla4[[#This Row],[Concat.]],FE!$E$9:$E$63,0), MATCH(Tabla4[[#Headers],[kgCH4/ud]],FE!$I$9:$K$9,0)),INDEX(FE!$L$9:$N$63,MATCH((Tabla4[[#This Row],[Concat.]]),FE!$E$9:$E$63,0), MATCH(Tabla4[[#Headers],[kgCH4/ud]],FE!$L$9:$N$9,0)))),"")</calculatedColumnFormula>
    </tableColumn>
    <tableColumn id="9" xr3:uid="{00000000-0010-0000-0300-000009000000}" name="kgN2O/ud" dataDxfId="489">
      <calculatedColumnFormula>IFERROR(+IF(Tabla4[[#This Row],[Año  
(No modificable)]]=2020,INDEX(FE!$F$9:$H$63,MATCH(Tabla4[[#This Row],[Concat.]],FE!$E$9:$E$63,0), MATCH(Tabla4[[#Headers],[kgN2O/ud]],FE!$F$9:$H$9,0)),IF(Tabla4[[#This Row],[Año  
(No modificable)]]=2021,INDEX(FE!$I$9:$K$63,MATCH(Tabla4[[#This Row],[Concat.]],FE!$E$9:$E$63,0), MATCH(Tabla4[[#Headers],[kgN2O/ud]],FE!$I$9:$K$9,0)),INDEX(FE!$L$9:$N$63,MATCH((Tabla4[[#This Row],[Concat.]]),FE!$E$9:$E$63,0), MATCH(Tabla4[[#Headers],[kgN2O/ud]],FE!$L$9:$N$9,0)))),"")</calculatedColumnFormula>
    </tableColumn>
    <tableColumn id="11" xr3:uid="{00000000-0010-0000-0300-00000B000000}" name="Emisiones (tCO2e) Municipio" dataDxfId="488">
      <calculatedColumnFormula>IFERROR((Tabla4[[#This Row],[Dato de actividad Municipio
(A cumplimentar)]]*Tabla4[[#This Row],[kgCO2/ud]]+Tabla4[[#This Row],[Dato de actividad Municipio
(A cumplimentar)]]*Tabla4[[#This Row],[kgCH4/ud]]*28+Tabla4[[#This Row],[Dato de actividad Municipio
(A cumplimentar)]]*Tabla4[[#This Row],[kgN2O/ud]]*265)/1000,"")</calculatedColumnFormula>
    </tableColumn>
    <tableColumn id="13" xr3:uid="{00000000-0010-0000-0300-00000D000000}" name="Dato de actividad ZBE_x000a_(A cumplimentar)" dataDxfId="487">
      <calculatedColumnFormula>IFERROR(($D$22*Tabla4[[#This Row],[Dato de actividad Municipio
(A cumplimentar)]]/$D$21),"")</calculatedColumnFormula>
    </tableColumn>
    <tableColumn id="14" xr3:uid="{00000000-0010-0000-0300-00000E000000}" name="Unidad DA ZBE (Lista desplegable)" dataDxfId="486">
      <calculatedColumnFormula>+Tabla4[[#This Row],[Unidad DA Municipio
(Lista desplegable)]]</calculatedColumnFormula>
    </tableColumn>
    <tableColumn id="22" xr3:uid="{00000000-0010-0000-0300-000016000000}" name="Emisiones (tCO2e) ZBE _x000a_(No modificable)" dataDxfId="485">
      <calculatedColumnFormula>IFERROR(($D$22*Tabla4[[#This Row],[Emisiones (tCO2e) Municipio]]/$D$21),"")</calculatedColumnFormula>
    </tableColumn>
    <tableColumn id="23" xr3:uid="{00000000-0010-0000-0300-000017000000}" name="Observaciones" dataDxfId="484"/>
  </tableColumns>
  <tableStyleInfo name="TableStyleLight5"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a5" displayName="Tabla5" ref="C23:R24" totalsRowShown="0" headerRowDxfId="483" dataDxfId="482" tableBorderDxfId="481">
  <autoFilter ref="C23:R24" xr:uid="{00000000-0009-0000-0100-000007000000}"/>
  <sortState xmlns:xlrd2="http://schemas.microsoft.com/office/spreadsheetml/2017/richdata2" ref="C24:Q24">
    <sortCondition ref="E23:E24"/>
  </sortState>
  <tableColumns count="16">
    <tableColumn id="1" xr3:uid="{00000000-0010-0000-0400-000001000000}" name="Fuente_x000a_(Lista desplegable)" dataDxfId="480"/>
    <tableColumn id="3" xr3:uid="{00000000-0010-0000-0400-000003000000}" name="Sector _x000a_(No modificable)" dataDxfId="479"/>
    <tableColumn id="4" xr3:uid="{00000000-0010-0000-0400-000004000000}" name="Origen_Fuente  _x000a_(No modificable)" dataDxfId="478"/>
    <tableColumn id="5" xr3:uid="{00000000-0010-0000-0400-000005000000}" name="Tipología de vehículo_x000a_(No modificable)" dataDxfId="477"/>
    <tableColumn id="15" xr3:uid="{00000000-0010-0000-0400-00000F000000}" name="Combustible_x000a_(No modificable)" dataDxfId="476"/>
    <tableColumn id="10" xr3:uid="{00000000-0010-0000-0400-00000A000000}" name="Promedio de vehículos_x000a_(A cumplimentar)" dataDxfId="475"/>
    <tableColumn id="7" xr3:uid="{00000000-0010-0000-0400-000007000000}" name="Dato de actividad_x000a_(A cumplimentar)" dataDxfId="474"/>
    <tableColumn id="8" xr3:uid="{00000000-0010-0000-0400-000008000000}" name="Unidad DA_x000a_(Lista desplegable)" dataDxfId="473"/>
    <tableColumn id="2" xr3:uid="{00000000-0010-0000-0400-000002000000}" name="Mes_x000a_(No obligatorio)_x000a_(Lista desplegable) " dataDxfId="472"/>
    <tableColumn id="6" xr3:uid="{00000000-0010-0000-0400-000006000000}" name="Año  _x000a_(Lista desplegable)" dataDxfId="471"/>
    <tableColumn id="11" xr3:uid="{00000000-0010-0000-0400-00000B000000}" name="Concat." dataDxfId="470">
      <calculatedColumnFormula>+F24&amp;" "&amp;G24&amp;", "&amp;J24</calculatedColumnFormula>
    </tableColumn>
    <tableColumn id="14" xr3:uid="{00000000-0010-0000-0400-00000E000000}" name="kgCO2/ud" dataDxfId="469">
      <calculatedColumnFormula>IFERROR(+IF(Tabla5[[#This Row],[Año  
(Lista desplegable)]]=2020,INDEX(FE!$F$9:$H$63,MATCH(Tabla5[[#This Row],[Concat.]],FE!$E$9:$E$63,0), MATCH(Tabla11[[#Headers],[kgCO2/ud]],FE!$F$9:$H$9,0)),IF(Tabla5[[#This Row],[Año  
(Lista desplegable)]]=2021,INDEX(FE!$I$9:$K$63,MATCH(Tabla5[[#This Row],[Concat.]],FE!$E$9:$E$63,0), MATCH(Tabla11[[#Headers],[kgCO2/ud]],FE!$I$9:$K$9,0)),INDEX(FE!$L$9:$N$63,MATCH((Tabla5[[#This Row],[Concat.]]),FE!$E$9:$E$63,0), MATCH(Tabla11[[#Headers],[kgCO2/ud]],FE!$L$9:$N$9,0)))),"")</calculatedColumnFormula>
    </tableColumn>
    <tableColumn id="13" xr3:uid="{00000000-0010-0000-0400-00000D000000}" name="kgCH4/ud" dataDxfId="468">
      <calculatedColumnFormula>IFERROR(+IF(Tabla5[[#This Row],[Año  
(Lista desplegable)]]=2020,INDEX(FE!$F$9:$H$63,MATCH(Tabla5[[#This Row],[Concat.]],FE!$E$9:$E$63,0), MATCH(Tabla11[[#Headers],[kgCH4/ud]],FE!$F$9:$H$9,0)),IF(Tabla5[[#This Row],[Año  
(Lista desplegable)]]=2021,INDEX(FE!$I$9:$K$63,MATCH(Tabla5[[#This Row],[Concat.]],FE!$E$9:$E$63,0), MATCH(Tabla11[[#Headers],[kgCH4/ud]],FE!$I$9:$K$9,0)),INDEX(FE!$L$9:$N$63,MATCH((Tabla5[[#This Row],[Concat.]]),FE!$E$9:$E$63,0), MATCH(Tabla11[[#Headers],[kgCH4/ud]],FE!$L$9:$N$9,0)))),"")</calculatedColumnFormula>
    </tableColumn>
    <tableColumn id="12" xr3:uid="{00000000-0010-0000-0400-00000C000000}" name="kgN2O/ud" dataDxfId="467">
      <calculatedColumnFormula>IFERROR(+IF(Tabla5[[#This Row],[Año  
(Lista desplegable)]]=2020,INDEX(FE!$F$9:$H$63,MATCH(Tabla5[[#This Row],[Concat.]],FE!$E$9:$E$63,0), MATCH(Tabla11[[#Headers],[kgN2O/ud]],FE!$F$9:$H$9,0)),IF(Tabla5[[#This Row],[Año  
(Lista desplegable)]]=2021,INDEX(FE!$I$9:$K$63,MATCH(Tabla5[[#This Row],[Concat.]],FE!$E$9:$E$63,0), MATCH(Tabla11[[#Headers],[kgN2O/ud]],FE!$I$9:$K$9,0)),INDEX(FE!$L$9:$N$63,MATCH((Tabla5[[#This Row],[Concat.]]),FE!$E$9:$E$63,0), MATCH(Tabla11[[#Headers],[kgN2O/ud]],FE!$L$9:$N$9,0)))),"")</calculatedColumnFormula>
    </tableColumn>
    <tableColumn id="9" xr3:uid="{00000000-0010-0000-0400-000009000000}" name="Emisiones (tCO2e)_x000a_(No modificable)" dataDxfId="466">
      <calculatedColumnFormula>IFERROR(((Tabla5[[#This Row],[Dato de actividad
(A cumplimentar)]]*Tabla5[[#This Row],[kgCO2/ud]]+Tabla5[[#This Row],[Dato de actividad
(A cumplimentar)]]*Tabla5[[#This Row],[kgCH4/ud]]*28+Tabla5[[#This Row],[Dato de actividad
(A cumplimentar)]]*Tabla5[[#This Row],[kgN2O/ud]]*265)/1000)*Tabla5[[#This Row],[Promedio de vehículos
(A cumplimentar)]],"")</calculatedColumnFormula>
    </tableColumn>
    <tableColumn id="16" xr3:uid="{00000000-0010-0000-0400-000010000000}" name="Observaciones" dataDxfId="465"/>
  </tableColumns>
  <tableStyleInfo name="TableStyleLight5"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5000000}" name="Tabla6" displayName="Tabla6" ref="T23:AK24" totalsRowShown="0" headerRowDxfId="464" dataDxfId="463" tableBorderDxfId="462">
  <autoFilter ref="T23:AK24" xr:uid="{00000000-0009-0000-0100-000010000000}"/>
  <sortState xmlns:xlrd2="http://schemas.microsoft.com/office/spreadsheetml/2017/richdata2" ref="T24:AJ106">
    <sortCondition ref="V23:V106"/>
  </sortState>
  <tableColumns count="18">
    <tableColumn id="1" xr3:uid="{00000000-0010-0000-0500-000001000000}" name="Fuente_x000a_ (No modificable)" dataDxfId="461"/>
    <tableColumn id="3" xr3:uid="{00000000-0010-0000-0500-000003000000}" name="Sector _x000a_(No modificable)" dataDxfId="460"/>
    <tableColumn id="4" xr3:uid="{00000000-0010-0000-0500-000004000000}" name="Origen_Fuente  _x000a_(No modificable)" dataDxfId="459"/>
    <tableColumn id="5" xr3:uid="{00000000-0010-0000-0500-000005000000}" name="Tipología_x000a_(Obligatorio)_x000a_(Lista desplegable) " dataDxfId="458"/>
    <tableColumn id="15" xr3:uid="{00000000-0010-0000-0500-00000F000000}" name="Combustible_x000a_(Obligatorio)_x000a_(Lista desplegable)" dataDxfId="457"/>
    <tableColumn id="2" xr3:uid="{00000000-0010-0000-0500-000002000000}" name="Modelo_x000a_(No obligatorio) _x000a_(A cumplimentar)" dataDxfId="456"/>
    <tableColumn id="10" xr3:uid="{00000000-0010-0000-0500-00000A000000}" name="Matrícula_x000a_(No obligatorio)_x000a_(A cumpliemntar)" dataDxfId="455"/>
    <tableColumn id="19" xr3:uid="{00000000-0010-0000-0500-000013000000}" name="Promedio de vehículos_x000a_(A cumplimentar)" dataDxfId="454"/>
    <tableColumn id="11" xr3:uid="{00000000-0010-0000-0500-00000B000000}" name="Mes_x000a_(No obligatorio)_x000a_(Lista desplegable)" dataDxfId="453"/>
    <tableColumn id="6" xr3:uid="{00000000-0010-0000-0500-000006000000}" name="Año_x000a_(Obligatorio)_x000a_(Lista desplegable)" dataDxfId="452"/>
    <tableColumn id="7" xr3:uid="{00000000-0010-0000-0500-000007000000}" name="Dato de actividad_x000a_(A cumplimentar)" dataDxfId="451"/>
    <tableColumn id="8" xr3:uid="{00000000-0010-0000-0500-000008000000}" name="Unidad DA_x000a_(A cumplimentar)_x000a_(Lista desplegable)" dataDxfId="450"/>
    <tableColumn id="17" xr3:uid="{00000000-0010-0000-0500-000011000000}" name="Concat." dataDxfId="449">
      <calculatedColumnFormula>+W24&amp;" "&amp;X24&amp;", "&amp;AE24</calculatedColumnFormula>
    </tableColumn>
    <tableColumn id="14" xr3:uid="{00000000-0010-0000-0500-00000E000000}" name="kgCO2/ud" dataDxfId="448">
      <calculatedColumnFormula>IFERROR(+IF(Tabla6[[#This Row],[Año
(Obligatorio)
(Lista desplegable)]]=2020,INDEX(FE!$F$9:$H$63,MATCH(Tabla6[[#This Row],[Concat.]],FE!$E$9:$E$63,0), MATCH(Tabla11[[#Headers],[kgCO2/ud]],FE!$F$9:$H$9,0)),IF(Tabla6[[#This Row],[Año
(Obligatorio)
(Lista desplegable)]]=2021,INDEX(FE!$I$9:$K$63,MATCH(Tabla6[[#This Row],[Concat.]],FE!$E$9:$E$63,0), MATCH(Tabla11[[#Headers],[kgCO2/ud]],FE!$I$9:$K$9,0)),INDEX(FE!$L$9:$N$63,MATCH((Tabla6[[#This Row],[Concat.]]),FE!$E$9:$E$63,0), MATCH(Tabla11[[#Headers],[kgCO2/ud]],FE!$L$9:$N$9,0)))),"")</calculatedColumnFormula>
    </tableColumn>
    <tableColumn id="13" xr3:uid="{00000000-0010-0000-0500-00000D000000}" name="kgCH4/ud" dataDxfId="447">
      <calculatedColumnFormula>IFERROR(+IF(Tabla6[[#This Row],[Año
(Obligatorio)
(Lista desplegable)]]=2020,INDEX(FE!$F$9:$H$63,MATCH(Tabla6[[#This Row],[Concat.]],FE!$E$9:$E$63,0), MATCH(Tabla11[[#Headers],[kgCH4/ud]],FE!$F$9:$H$9,0)),IF(Tabla6[[#This Row],[Año
(Obligatorio)
(Lista desplegable)]]=2021,INDEX(FE!$I$9:$K$63,MATCH(Tabla6[[#This Row],[Concat.]],FE!$E$9:$E$63,0), MATCH(Tabla11[[#Headers],[kgCH4/ud]],FE!$I$9:$K$9,0)),INDEX(FE!$L$9:$N$63,MATCH((Tabla6[[#This Row],[Concat.]]),FE!$E$9:$E$63,0), MATCH(Tabla11[[#Headers],[kgCH4/ud]],FE!$L$9:$N$9,0)))),"")</calculatedColumnFormula>
    </tableColumn>
    <tableColumn id="12" xr3:uid="{00000000-0010-0000-0500-00000C000000}" name="kgN2O/ud" dataDxfId="446">
      <calculatedColumnFormula>IFERROR(+IF(Tabla6[[#This Row],[Año
(Obligatorio)
(Lista desplegable)]]=2020,INDEX(FE!$F$9:$H$63,MATCH(Tabla6[[#This Row],[Concat.]],FE!$E$9:$E$63,0), MATCH(Tabla11[[#Headers],[kgN2O/ud]],FE!$F$9:$H$9,0)),IF(Tabla6[[#This Row],[Año
(Obligatorio)
(Lista desplegable)]]=2021,INDEX(FE!$I$9:$K$63,MATCH(Tabla6[[#This Row],[Concat.]],FE!$E$9:$E$63,0), MATCH(Tabla11[[#Headers],[kgN2O/ud]],FE!$I$9:$K$9,0)),INDEX(FE!$L$9:$N$63,MATCH((Tabla6[[#This Row],[Concat.]]),FE!$E$9:$E$63,0), MATCH(Tabla11[[#Headers],[kgN2O/ud]],FE!$L$9:$N$9,0)))),"")</calculatedColumnFormula>
    </tableColumn>
    <tableColumn id="9" xr3:uid="{00000000-0010-0000-0500-000009000000}" name="Emisiones (tCO2e)" dataDxfId="445">
      <calculatedColumnFormula>IFERROR(((Tabla6[[#This Row],[Dato de actividad
(A cumplimentar)]]*Tabla6[[#This Row],[kgCO2/ud]]+Tabla6[[#This Row],[Dato de actividad
(A cumplimentar)]]*Tabla6[[#This Row],[kgCH4/ud]]*28+Tabla6[[#This Row],[Dato de actividad
(A cumplimentar)]]*Tabla6[[#This Row],[kgN2O/ud]]*265)/1000)*Tabla6[[#This Row],[Promedio de vehículos
(A cumplimentar)]],"")</calculatedColumnFormula>
    </tableColumn>
    <tableColumn id="16" xr3:uid="{00000000-0010-0000-0500-000010000000}" name="Observaciones" dataDxfId="444"/>
  </tableColumns>
  <tableStyleInfo name="TableStyleLight5"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a8" displayName="Tabla8" ref="BF23:BX24" totalsRowShown="0" headerRowDxfId="443" dataDxfId="442" tableBorderDxfId="441">
  <autoFilter ref="BF23:BX24" xr:uid="{00000000-0009-0000-0100-000002000000}"/>
  <sortState xmlns:xlrd2="http://schemas.microsoft.com/office/spreadsheetml/2017/richdata2" ref="BF24:BW58">
    <sortCondition ref="BH23:BH58"/>
  </sortState>
  <tableColumns count="19">
    <tableColumn id="1" xr3:uid="{00000000-0010-0000-0600-000001000000}" name="Fuente_x000a_ (No modificable)" dataDxfId="440"/>
    <tableColumn id="3" xr3:uid="{00000000-0010-0000-0600-000003000000}" name="Sector _x000a_(No modificable)" dataDxfId="439"/>
    <tableColumn id="4" xr3:uid="{00000000-0010-0000-0600-000004000000}" name="Origen_Fuente  _x000a_(No modificable)" dataDxfId="438"/>
    <tableColumn id="5" xr3:uid="{00000000-0010-0000-0600-000005000000}" name="Tipología_x000a_(Obligatorio)_x000a_(Lista desplegable) " dataDxfId="437"/>
    <tableColumn id="16" xr3:uid="{00000000-0010-0000-0600-000010000000}" name="Combustible_x000a_(Obligatorio)_x000a_(Lista desplegable) " dataDxfId="436"/>
    <tableColumn id="2" xr3:uid="{00000000-0010-0000-0600-000002000000}" name="Línea_x000a_(No obligatorio)_x000a_(A cumplimentar)" dataDxfId="435"/>
    <tableColumn id="10" xr3:uid="{00000000-0010-0000-0600-00000A000000}" name="Matrícula_x000a_(No obligatorio)_x000a_(A cumplimentar)" dataDxfId="434"/>
    <tableColumn id="15" xr3:uid="{00000000-0010-0000-0600-00000F000000}" name="Promedio de vehículos_x000a_(A cumplimentar)" dataDxfId="433"/>
    <tableColumn id="11" xr3:uid="{00000000-0010-0000-0600-00000B000000}" name="Mes_x000a_(No obligatorio)_x000a_(Lista desplegable) " dataDxfId="432"/>
    <tableColumn id="6" xr3:uid="{00000000-0010-0000-0600-000006000000}" name="Año_x000a_(Obligatorio)_x000a_(Lista desplegable) " dataDxfId="431"/>
    <tableColumn id="18" xr3:uid="{00000000-0010-0000-0600-000012000000}" name="Promedio pasajero_x000a_(Obligatorio cuando la Unidad DA sea pas·km)_x000a_(A cumplimentar)" dataDxfId="430"/>
    <tableColumn id="7" xr3:uid="{00000000-0010-0000-0600-000007000000}" name="Dato de actividad_x000a_(A cumplimentar)" dataDxfId="429"/>
    <tableColumn id="8" xr3:uid="{00000000-0010-0000-0600-000008000000}" name="Unidad DA_x000a_(Lista desplegable)" dataDxfId="428"/>
    <tableColumn id="17" xr3:uid="{00000000-0010-0000-0600-000011000000}" name="Concat." dataDxfId="427">
      <calculatedColumnFormula>+Tabla8[[#This Row],[Tipología
(Obligatorio)
(Lista desplegable) ]]&amp;" "&amp;Tabla8[[#This Row],[Combustible
(Obligatorio)
(Lista desplegable) ]]&amp;", "&amp;Tabla8[[#This Row],[Unidad DA
(Lista desplegable)]]</calculatedColumnFormula>
    </tableColumn>
    <tableColumn id="14" xr3:uid="{00000000-0010-0000-0600-00000E000000}" name="kgCO2/ud" dataDxfId="426">
      <calculatedColumnFormula>IFERROR(+IF(Tabla8[[#This Row],[Año
(Obligatorio)
(Lista desplegable) ]]=2020,INDEX(FE!$F$9:$H$63,MATCH(Tabla8[[#This Row],[Concat.]],FE!$E$9:$E$63,0), MATCH(Tabla11[[#Headers],[kgCO2/ud]],FE!$F$9:$H$9,0)),IF(Tabla8[[#This Row],[Año
(Obligatorio)
(Lista desplegable) ]]=2021,INDEX(FE!$I$9:$K$63,MATCH(Tabla8[[#This Row],[Concat.]],FE!$E$9:$E$63,0), MATCH(Tabla11[[#Headers],[kgCO2/ud]],FE!$I$9:$K$9,0)),INDEX(FE!$L$9:$N$63,MATCH((Tabla8[[#This Row],[Concat.]]),FE!$E$9:$E$63,0), MATCH(Tabla11[[#Headers],[kgCO2/ud]],FE!$L$9:$N$9,0)))),"")</calculatedColumnFormula>
    </tableColumn>
    <tableColumn id="13" xr3:uid="{00000000-0010-0000-0600-00000D000000}" name="kgCH4/ud" dataDxfId="425">
      <calculatedColumnFormula>IFERROR(+IF(Tabla8[[#This Row],[Año
(Obligatorio)
(Lista desplegable) ]]=2020,INDEX(FE!$F$9:$H$63,MATCH(Tabla8[[#This Row],[Concat.]],FE!$E$9:$E$63,0), MATCH(Tabla11[[#Headers],[kgCH4/ud]],FE!$F$9:$H$9,0)),IF(Tabla8[[#This Row],[Año
(Obligatorio)
(Lista desplegable) ]]=2021,INDEX(FE!$I$9:$K$63,MATCH(Tabla8[[#This Row],[Concat.]],FE!$E$9:$E$63,0), MATCH(Tabla11[[#Headers],[kgCH4/ud]],FE!$I$9:$K$9,0)),INDEX(FE!$L$9:$N$63,MATCH((Tabla8[[#This Row],[Concat.]]),FE!$E$9:$E$63,0), MATCH(Tabla11[[#Headers],[kgCH4/ud]],FE!$L$9:$N$9,0)))),"")</calculatedColumnFormula>
    </tableColumn>
    <tableColumn id="12" xr3:uid="{00000000-0010-0000-0600-00000C000000}" name="kgN2O/ud" dataDxfId="424">
      <calculatedColumnFormula>IFERROR(+IF(Tabla8[[#This Row],[Año
(Obligatorio)
(Lista desplegable) ]]=2020,INDEX(FE!$F$9:$H$63,MATCH(Tabla8[[#This Row],[Concat.]],FE!$E$9:$E$63,0), MATCH(Tabla11[[#Headers],[kgN2O/ud]],FE!$F$9:$H$9,0)),IF(Tabla8[[#This Row],[Año
(Obligatorio)
(Lista desplegable) ]]=2021,INDEX(FE!$I$9:$K$63,MATCH(Tabla8[[#This Row],[Concat.]],FE!$E$9:$E$63,0), MATCH(Tabla11[[#Headers],[kgN2O/ud]],FE!$I$9:$K$9,0)),INDEX(FE!$L$9:$N$63,MATCH((Tabla8[[#This Row],[Concat.]]),FE!$E$9:$E$63,0), MATCH(Tabla11[[#Headers],[kgN2O/ud]],FE!$L$9:$N$9,0)))),"")</calculatedColumnFormula>
    </tableColumn>
    <tableColumn id="9" xr3:uid="{00000000-0010-0000-0600-000009000000}" name="Emisiones (tCO2e) (No modificable)" dataDxfId="423">
      <calculatedColumnFormula>IFERROR((((Tabla8[[#This Row],[Dato de actividad
(A cumplimentar)]]*Tabla8[[#This Row],[kgCO2/ud]]+Tabla8[[#This Row],[Dato de actividad
(A cumplimentar)]]*Tabla8[[#This Row],[kgCH4/ud]]*28+Tabla8[[#This Row],[Dato de actividad
(A cumplimentar)]]*Tabla8[[#This Row],[kgN2O/ud]]*265)/1000)*Tabla8[[#This Row],[Promedio pasajero
(Obligatorio cuando la Unidad DA sea pas·km)
(A cumplimentar)]])*Tabla8[[#This Row],[Promedio de vehículos
(A cumplimentar)]],"")</calculatedColumnFormula>
    </tableColumn>
    <tableColumn id="19" xr3:uid="{00000000-0010-0000-0600-000013000000}" name="Observaciones" dataDxfId="422"/>
  </tableColumns>
  <tableStyleInfo name="TableStyleLight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a9" displayName="Tabla9" ref="BZ23:CP24" totalsRowShown="0" headerRowDxfId="421" dataDxfId="420" tableBorderDxfId="419">
  <autoFilter ref="BZ23:CP24" xr:uid="{00000000-0009-0000-0100-000004000000}"/>
  <sortState xmlns:xlrd2="http://schemas.microsoft.com/office/spreadsheetml/2017/richdata2" ref="BZ24:CO24">
    <sortCondition ref="CB22:CB24"/>
  </sortState>
  <tableColumns count="17">
    <tableColumn id="1" xr3:uid="{00000000-0010-0000-0700-000001000000}" name="Fuente_x000a_ (No modificable)" dataDxfId="418"/>
    <tableColumn id="3" xr3:uid="{00000000-0010-0000-0700-000003000000}" name="Sector _x000a_(No modificable)" dataDxfId="417"/>
    <tableColumn id="4" xr3:uid="{00000000-0010-0000-0700-000004000000}" name="Origen_Fuente  _x000a_(No modificable)" dataDxfId="416"/>
    <tableColumn id="5" xr3:uid="{00000000-0010-0000-0700-000005000000}" name="Tipología_x000a_(Obligatorio)_x000a_(Lista desplegable)" dataDxfId="415"/>
    <tableColumn id="15" xr3:uid="{00000000-0010-0000-0700-00000F000000}" name="Combustible_x000a_(Obligatorio)_x000a_(Lista desplegable)" dataDxfId="414"/>
    <tableColumn id="2" xr3:uid="{00000000-0010-0000-0700-000002000000}" name="Promedio de vehículos_x000a_(No obligatorio)" dataDxfId="413"/>
    <tableColumn id="10" xr3:uid="{00000000-0010-0000-0700-00000A000000}" name="Matrícula_x000a_(No obligatorio)" dataDxfId="412"/>
    <tableColumn id="11" xr3:uid="{00000000-0010-0000-0700-00000B000000}" name="Mes_x000a_(No obligatorio)_x000a_(Lista desplegable)" dataDxfId="411"/>
    <tableColumn id="6" xr3:uid="{00000000-0010-0000-0700-000006000000}" name="Año_x000a_(Obligatorio)_x000a_(Lista desplegable)" dataDxfId="410"/>
    <tableColumn id="7" xr3:uid="{00000000-0010-0000-0700-000007000000}" name="Dato de actividad_x000a_(A cumplimentar)" dataDxfId="409"/>
    <tableColumn id="8" xr3:uid="{00000000-0010-0000-0700-000008000000}" name="Unidad DA_x000a_(A cumplimentar)_x000a_(Lista desplegable) " dataDxfId="408"/>
    <tableColumn id="16" xr3:uid="{00000000-0010-0000-0700-000010000000}" name="Concat." dataDxfId="407">
      <calculatedColumnFormula>+CC24&amp;" "&amp;CD24&amp;", "&amp;CJ24</calculatedColumnFormula>
    </tableColumn>
    <tableColumn id="14" xr3:uid="{00000000-0010-0000-0700-00000E000000}" name="kgCO2/ud" dataDxfId="406">
      <calculatedColumnFormula>IFERROR(+IF(Tabla9[[#This Row],[Año
(Obligatorio)
(Lista desplegable)]]=2020,INDEX(FE!$F$9:$H$63,MATCH(Tabla9[[#This Row],[Concat.]],FE!$E$9:$E$63,0), MATCH(Tabla11[[#Headers],[kgCO2/ud]],FE!$F$9:$H$9,0)),IF(Tabla9[[#This Row],[Año
(Obligatorio)
(Lista desplegable)]]=2021,INDEX(FE!$I$9:$K$63,MATCH(Tabla9[[#This Row],[Concat.]],FE!$E$9:$E$63,0), MATCH(Tabla11[[#Headers],[kgCO2/ud]],FE!$I$9:$K$9,0)),INDEX(FE!$L$9:$N$63,MATCH((Tabla9[[#This Row],[Concat.]]),FE!$E$9:$E$63,0), MATCH(Tabla11[[#Headers],[kgCO2/ud]],FE!$L$9:$N$9,0)))),"")</calculatedColumnFormula>
    </tableColumn>
    <tableColumn id="13" xr3:uid="{00000000-0010-0000-0700-00000D000000}" name="kgCH4/ud" dataDxfId="405">
      <calculatedColumnFormula>IFERROR(+IF(Tabla9[[#This Row],[Año
(Obligatorio)
(Lista desplegable)]]=2020,INDEX(FE!$F$9:$H$63,MATCH(Tabla9[[#This Row],[Concat.]],FE!$E$9:$E$63,0), MATCH(Tabla11[[#Headers],[kgCH4/ud]],FE!$F$9:$H$9,0)),IF(Tabla9[[#This Row],[Año
(Obligatorio)
(Lista desplegable)]]=2021,INDEX(FE!$I$9:$K$63,MATCH(Tabla9[[#This Row],[Concat.]],FE!$E$9:$E$63,0), MATCH(Tabla11[[#Headers],[kgCH4/ud]],FE!$I$9:$K$9,0)),INDEX(FE!$L$9:$N$63,MATCH((Tabla9[[#This Row],[Concat.]]),FE!$E$9:$E$63,0), MATCH(Tabla11[[#Headers],[kgCH4/ud]],FE!$L$9:$N$9,0)))),"")</calculatedColumnFormula>
    </tableColumn>
    <tableColumn id="12" xr3:uid="{00000000-0010-0000-0700-00000C000000}" name="kgN2O/ud" dataDxfId="404">
      <calculatedColumnFormula>IFERROR(+IF(Tabla9[[#This Row],[Año
(Obligatorio)
(Lista desplegable)]]=2020,INDEX(FE!$F$9:$H$63,MATCH(Tabla9[[#This Row],[Concat.]],FE!$E$9:$E$63,0), MATCH(Tabla11[[#Headers],[kgN2O/ud]],FE!$F$9:$H$9,0)),IF(Tabla9[[#This Row],[Año
(Obligatorio)
(Lista desplegable)]]=2021,INDEX(FE!$I$9:$K$63,MATCH(Tabla9[[#This Row],[Concat.]],FE!$E$9:$E$63,0), MATCH(Tabla11[[#Headers],[kgN2O/ud]],FE!$I$9:$K$9,0)),INDEX(FE!$L$9:$N$63,MATCH((Tabla9[[#This Row],[Concat.]]),FE!$E$9:$E$63,0), MATCH(Tabla11[[#Headers],[kgN2O/ud]],FE!$L$9:$N$9,0)))),"")</calculatedColumnFormula>
    </tableColumn>
    <tableColumn id="9" xr3:uid="{00000000-0010-0000-0700-000009000000}" name="Emisiones (tCO2e) (No modificable)" dataDxfId="403">
      <calculatedColumnFormula>IFERROR(((Tabla9[[#This Row],[Dato de actividad
(A cumplimentar)]]*Tabla9[[#This Row],[kgCO2/ud]]+Tabla9[[#This Row],[Dato de actividad
(A cumplimentar)]]*Tabla9[[#This Row],[kgCH4/ud]]*28+Tabla9[[#This Row],[Dato de actividad
(A cumplimentar)]]*Tabla9[[#This Row],[kgN2O/ud]]*265)/1000)*Tabla9[[#This Row],[Promedio de vehículos
(No obligatorio)]],"")</calculatedColumnFormula>
    </tableColumn>
    <tableColumn id="17" xr3:uid="{00000000-0010-0000-0700-000011000000}" name="Observaciones" dataDxfId="402"/>
  </tableColumns>
  <tableStyleInfo name="TableStyleLight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10" displayName="Tabla10" ref="CR23:DH24" totalsRowShown="0" headerRowDxfId="401" dataDxfId="400" tableBorderDxfId="399">
  <autoFilter ref="CR23:DH24" xr:uid="{00000000-0009-0000-0100-000009000000}"/>
  <sortState xmlns:xlrd2="http://schemas.microsoft.com/office/spreadsheetml/2017/richdata2" ref="CR24:DG24">
    <sortCondition ref="CT22:CT24"/>
  </sortState>
  <tableColumns count="17">
    <tableColumn id="1" xr3:uid="{00000000-0010-0000-0800-000001000000}" name="Fuente_x000a_ (No modificable)" dataDxfId="398"/>
    <tableColumn id="3" xr3:uid="{00000000-0010-0000-0800-000003000000}" name="Sector _x000a_(No modificable)" dataDxfId="397"/>
    <tableColumn id="4" xr3:uid="{00000000-0010-0000-0800-000004000000}" name="Origen_Fuente  _x000a_(No modificable)" dataDxfId="396"/>
    <tableColumn id="5" xr3:uid="{00000000-0010-0000-0800-000005000000}" name="Tipología_x000a_(Obligatorio)_x000a_(Lista desplegable) " dataDxfId="395"/>
    <tableColumn id="15" xr3:uid="{00000000-0010-0000-0800-00000F000000}" name="Combustible_x000a_(Obligatorio)_x000a_(Lista desplegable) " dataDxfId="394"/>
    <tableColumn id="2" xr3:uid="{00000000-0010-0000-0800-000002000000}" name="Promedio de vehículos_x000a_(No obligatorio)_x000a_(A cumplimentar)" dataDxfId="393"/>
    <tableColumn id="10" xr3:uid="{00000000-0010-0000-0800-00000A000000}" name="Matrícula_x000a_(No obligatorio)_x000a_(A cumplimentar)" dataDxfId="392"/>
    <tableColumn id="11" xr3:uid="{00000000-0010-0000-0800-00000B000000}" name="Mes_x000a_(No obligatorio)_x000a_(Lista desplegable) " dataDxfId="391"/>
    <tableColumn id="6" xr3:uid="{00000000-0010-0000-0800-000006000000}" name="Año_x000a_(Obligatorio)_x000a_(Lista desplegable)" dataDxfId="390"/>
    <tableColumn id="7" xr3:uid="{00000000-0010-0000-0800-000007000000}" name="Dato de actividad_x000a_(A cumplimentar)" dataDxfId="389"/>
    <tableColumn id="8" xr3:uid="{00000000-0010-0000-0800-000008000000}" name="Unidad DA_x000a_(Lista desplegable)" dataDxfId="388"/>
    <tableColumn id="16" xr3:uid="{00000000-0010-0000-0800-000010000000}" name="Concat." dataDxfId="387">
      <calculatedColumnFormula>+CU24&amp;" "&amp;CV24&amp;", "&amp;DB24</calculatedColumnFormula>
    </tableColumn>
    <tableColumn id="14" xr3:uid="{00000000-0010-0000-0800-00000E000000}" name="kgCO2/ud" dataDxfId="386">
      <calculatedColumnFormula>IFERROR(+IF(Tabla10[[#This Row],[Año
(Obligatorio)
(Lista desplegable)]]=2020,INDEX(FE!$F$9:$H$63,MATCH(Tabla10[[#This Row],[Concat.]],FE!$E$9:$E$63,0), MATCH(Tabla11[[#Headers],[kgCO2/ud]],FE!$F$9:$H$9,0)),IF(Tabla10[[#This Row],[Año
(Obligatorio)
(Lista desplegable)]]=2021,INDEX(FE!$I$9:$K$63,MATCH(Tabla10[[#This Row],[Concat.]],FE!$E$9:$E$63,0), MATCH(Tabla11[[#Headers],[kgCO2/ud]],FE!$I$9:$K$9,0)),INDEX(FE!$L$9:$N$63,MATCH((Tabla10[[#This Row],[Concat.]]),FE!$E$9:$E$63,0), MATCH(Tabla11[[#Headers],[kgCO2/ud]],FE!$L$9:$N$9,0)))),"")</calculatedColumnFormula>
    </tableColumn>
    <tableColumn id="13" xr3:uid="{00000000-0010-0000-0800-00000D000000}" name="kgCH4/ud" dataDxfId="385">
      <calculatedColumnFormula>IFERROR(+IF(Tabla10[[#This Row],[Año
(Obligatorio)
(Lista desplegable)]]=2020,INDEX(FE!$F$9:$H$63,MATCH(Tabla10[[#This Row],[Concat.]],FE!$E$9:$E$63,0), MATCH(Tabla11[[#Headers],[kgCH4/ud]],FE!$F$9:$H$9,0)),IF(Tabla10[[#This Row],[Año
(Obligatorio)
(Lista desplegable)]]=2021,INDEX(FE!$I$9:$K$63,MATCH(Tabla10[[#This Row],[Concat.]],FE!$E$9:$E$63,0), MATCH(Tabla11[[#Headers],[kgCH4/ud]],FE!$I$9:$K$9,0)),INDEX(FE!$L$9:$N$63,MATCH((Tabla10[[#This Row],[Concat.]]),FE!$E$9:$E$63,0), MATCH(Tabla11[[#Headers],[kgCH4/ud]],FE!$L$9:$N$9,0)))),"")</calculatedColumnFormula>
    </tableColumn>
    <tableColumn id="12" xr3:uid="{00000000-0010-0000-0800-00000C000000}" name="kgN2O/ud" dataDxfId="384">
      <calculatedColumnFormula>IFERROR(+IF(Tabla10[[#This Row],[Año
(Obligatorio)
(Lista desplegable)]]=2020,INDEX(FE!$F$9:$H$63,MATCH(Tabla10[[#This Row],[Concat.]],FE!$E$9:$E$63,0), MATCH(Tabla11[[#Headers],[kgN2O/ud]],FE!$F$9:$H$9,0)),IF(Tabla10[[#This Row],[Año
(Obligatorio)
(Lista desplegable)]]=2021,INDEX(FE!$I$9:$K$63,MATCH(Tabla10[[#This Row],[Concat.]],FE!$E$9:$E$63,0), MATCH(Tabla11[[#Headers],[kgN2O/ud]],FE!$I$9:$K$9,0)),INDEX(FE!$L$9:$N$63,MATCH((Tabla10[[#This Row],[Concat.]]),FE!$E$9:$E$63,0), MATCH(Tabla11[[#Headers],[kgN2O/ud]],FE!$L$9:$N$9,0)))),"")</calculatedColumnFormula>
    </tableColumn>
    <tableColumn id="9" xr3:uid="{00000000-0010-0000-0800-000009000000}" name="Emisiones (tCO2e)" dataDxfId="383">
      <calculatedColumnFormula>IFERROR(((Tabla10[[#This Row],[Dato de actividad
(A cumplimentar)]]*Tabla10[[#This Row],[kgCO2/ud]]+Tabla10[[#This Row],[Dato de actividad
(A cumplimentar)]]*Tabla10[[#This Row],[kgCH4/ud]]*28+Tabla10[[#This Row],[Dato de actividad
(A cumplimentar)]]*Tabla10[[#This Row],[kgN2O/ud]]*265)/1000)*Tabla10[[#This Row],[Promedio de vehículos
(No obligatorio)
(A cumplimentar)]],"")</calculatedColumnFormula>
    </tableColumn>
    <tableColumn id="17" xr3:uid="{00000000-0010-0000-0800-000011000000}" name="Observaciones" dataDxfId="382"/>
  </tableColumns>
  <tableStyleInfo name="TableStyleLight5" showFirstColumn="0" showLastColumn="0" showRowStripes="0" showColumnStripes="0"/>
</table>
</file>

<file path=xl/theme/theme1.xml><?xml version="1.0" encoding="utf-8"?>
<a:theme xmlns:a="http://schemas.openxmlformats.org/drawingml/2006/main" name="Tema de Office">
  <a:themeElements>
    <a:clrScheme name="Azul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table" Target="../tables/table18.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pivotTable" Target="../pivotTables/pivotTable3.xml"/><Relationship Id="rId7" Type="http://schemas.openxmlformats.org/officeDocument/2006/relationships/printerSettings" Target="../printerSettings/printerSettings9.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ivotTable" Target="../pivotTables/pivotTable9.xml"/><Relationship Id="rId7" Type="http://schemas.openxmlformats.org/officeDocument/2006/relationships/pivotTable" Target="../pivotTables/pivotTable13.xml"/><Relationship Id="rId2" Type="http://schemas.openxmlformats.org/officeDocument/2006/relationships/pivotTable" Target="../pivotTables/pivotTable8.xml"/><Relationship Id="rId1" Type="http://schemas.openxmlformats.org/officeDocument/2006/relationships/pivotTable" Target="../pivotTables/pivotTable7.xml"/><Relationship Id="rId6" Type="http://schemas.openxmlformats.org/officeDocument/2006/relationships/pivotTable" Target="../pivotTables/pivotTable12.xml"/><Relationship Id="rId5" Type="http://schemas.openxmlformats.org/officeDocument/2006/relationships/pivotTable" Target="../pivotTables/pivotTable11.xml"/><Relationship Id="rId4" Type="http://schemas.openxmlformats.org/officeDocument/2006/relationships/pivotTable" Target="../pivotTables/pivotTable10.xml"/><Relationship Id="rId9"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1.bin"/><Relationship Id="rId1" Type="http://schemas.openxmlformats.org/officeDocument/2006/relationships/hyperlink" Target="https://ciclosfera.com/a/estudio-bicicleta-ciudad" TargetMode="External"/><Relationship Id="rId6" Type="http://schemas.openxmlformats.org/officeDocument/2006/relationships/comments" Target="../comments7.xml"/><Relationship Id="rId5" Type="http://schemas.openxmlformats.org/officeDocument/2006/relationships/table" Target="../tables/table19.xml"/><Relationship Id="rId4"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hyperlink" Target="https://gdo.cnmc.es/CNE/resumenGdo.do?anio=2021" TargetMode="External"/><Relationship Id="rId7" Type="http://schemas.openxmlformats.org/officeDocument/2006/relationships/drawing" Target="../drawings/drawing18.xml"/><Relationship Id="rId2" Type="http://schemas.openxmlformats.org/officeDocument/2006/relationships/hyperlink" Target="https://gdo.cnmc.es/CNE/resumenGdo.do?anio=2021" TargetMode="External"/><Relationship Id="rId1" Type="http://schemas.openxmlformats.org/officeDocument/2006/relationships/hyperlink" Target="https://gdo.cnmc.es/CNE/resumenGdo.do?anio=2020" TargetMode="External"/><Relationship Id="rId6" Type="http://schemas.openxmlformats.org/officeDocument/2006/relationships/printerSettings" Target="../printerSettings/printerSettings14.bin"/><Relationship Id="rId5" Type="http://schemas.openxmlformats.org/officeDocument/2006/relationships/hyperlink" Target="https://gdo.cnmc.es/CNE/resumenGdo.do?anio=2021" TargetMode="External"/><Relationship Id="rId4" Type="http://schemas.openxmlformats.org/officeDocument/2006/relationships/hyperlink" Target="https://gdo.cnmc.es/CNE/resumenGdo.do?anio=2021" TargetMode="External"/><Relationship Id="rId9"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vmlDrawing" Target="../drawings/vmlDrawing3.vml"/><Relationship Id="rId7" Type="http://schemas.openxmlformats.org/officeDocument/2006/relationships/table" Target="../tables/table8.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10" Type="http://schemas.openxmlformats.org/officeDocument/2006/relationships/comments" Target="../comments3.xml"/><Relationship Id="rId4" Type="http://schemas.openxmlformats.org/officeDocument/2006/relationships/table" Target="../tables/table5.xml"/><Relationship Id="rId9"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table" Target="../tables/table14.xml"/><Relationship Id="rId2" Type="http://schemas.openxmlformats.org/officeDocument/2006/relationships/drawing" Target="../drawings/drawing7.xml"/><Relationship Id="rId1" Type="http://schemas.openxmlformats.org/officeDocument/2006/relationships/printerSettings" Target="../printerSettings/printerSettings5.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table" Target="../tables/table1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23"/>
  <sheetViews>
    <sheetView workbookViewId="0">
      <selection activeCell="D4" sqref="D4:L17"/>
    </sheetView>
  </sheetViews>
  <sheetFormatPr baseColWidth="10" defaultColWidth="0" defaultRowHeight="14.4" zeroHeight="1"/>
  <cols>
    <col min="1" max="13" width="10.88671875" customWidth="1"/>
    <col min="14" max="16384" width="10.88671875" hidden="1"/>
  </cols>
  <sheetData>
    <row r="1" spans="4:12"/>
    <row r="2" spans="4:12"/>
    <row r="3" spans="4:12" ht="15.6" customHeight="1"/>
    <row r="4" spans="4:12">
      <c r="D4" s="434" t="s">
        <v>869</v>
      </c>
      <c r="E4" s="434"/>
      <c r="F4" s="434"/>
      <c r="G4" s="434"/>
      <c r="H4" s="434"/>
      <c r="I4" s="434"/>
      <c r="J4" s="434"/>
      <c r="K4" s="434"/>
      <c r="L4" s="434"/>
    </row>
    <row r="5" spans="4:12">
      <c r="D5" s="434"/>
      <c r="E5" s="434"/>
      <c r="F5" s="434"/>
      <c r="G5" s="434"/>
      <c r="H5" s="434"/>
      <c r="I5" s="434"/>
      <c r="J5" s="434"/>
      <c r="K5" s="434"/>
      <c r="L5" s="434"/>
    </row>
    <row r="6" spans="4:12">
      <c r="D6" s="434"/>
      <c r="E6" s="434"/>
      <c r="F6" s="434"/>
      <c r="G6" s="434"/>
      <c r="H6" s="434"/>
      <c r="I6" s="434"/>
      <c r="J6" s="434"/>
      <c r="K6" s="434"/>
      <c r="L6" s="434"/>
    </row>
    <row r="7" spans="4:12">
      <c r="D7" s="434"/>
      <c r="E7" s="434"/>
      <c r="F7" s="434"/>
      <c r="G7" s="434"/>
      <c r="H7" s="434"/>
      <c r="I7" s="434"/>
      <c r="J7" s="434"/>
      <c r="K7" s="434"/>
      <c r="L7" s="434"/>
    </row>
    <row r="8" spans="4:12">
      <c r="D8" s="434"/>
      <c r="E8" s="434"/>
      <c r="F8" s="434"/>
      <c r="G8" s="434"/>
      <c r="H8" s="434"/>
      <c r="I8" s="434"/>
      <c r="J8" s="434"/>
      <c r="K8" s="434"/>
      <c r="L8" s="434"/>
    </row>
    <row r="9" spans="4:12">
      <c r="D9" s="434"/>
      <c r="E9" s="434"/>
      <c r="F9" s="434"/>
      <c r="G9" s="434"/>
      <c r="H9" s="434"/>
      <c r="I9" s="434"/>
      <c r="J9" s="434"/>
      <c r="K9" s="434"/>
      <c r="L9" s="434"/>
    </row>
    <row r="10" spans="4:12">
      <c r="D10" s="434"/>
      <c r="E10" s="434"/>
      <c r="F10" s="434"/>
      <c r="G10" s="434"/>
      <c r="H10" s="434"/>
      <c r="I10" s="434"/>
      <c r="J10" s="434"/>
      <c r="K10" s="434"/>
      <c r="L10" s="434"/>
    </row>
    <row r="11" spans="4:12">
      <c r="D11" s="434"/>
      <c r="E11" s="434"/>
      <c r="F11" s="434"/>
      <c r="G11" s="434"/>
      <c r="H11" s="434"/>
      <c r="I11" s="434"/>
      <c r="J11" s="434"/>
      <c r="K11" s="434"/>
      <c r="L11" s="434"/>
    </row>
    <row r="12" spans="4:12">
      <c r="D12" s="434"/>
      <c r="E12" s="434"/>
      <c r="F12" s="434"/>
      <c r="G12" s="434"/>
      <c r="H12" s="434"/>
      <c r="I12" s="434"/>
      <c r="J12" s="434"/>
      <c r="K12" s="434"/>
      <c r="L12" s="434"/>
    </row>
    <row r="13" spans="4:12">
      <c r="D13" s="434"/>
      <c r="E13" s="434"/>
      <c r="F13" s="434"/>
      <c r="G13" s="434"/>
      <c r="H13" s="434"/>
      <c r="I13" s="434"/>
      <c r="J13" s="434"/>
      <c r="K13" s="434"/>
      <c r="L13" s="434"/>
    </row>
    <row r="14" spans="4:12">
      <c r="D14" s="434"/>
      <c r="E14" s="434"/>
      <c r="F14" s="434"/>
      <c r="G14" s="434"/>
      <c r="H14" s="434"/>
      <c r="I14" s="434"/>
      <c r="J14" s="434"/>
      <c r="K14" s="434"/>
      <c r="L14" s="434"/>
    </row>
    <row r="15" spans="4:12">
      <c r="D15" s="434"/>
      <c r="E15" s="434"/>
      <c r="F15" s="434"/>
      <c r="G15" s="434"/>
      <c r="H15" s="434"/>
      <c r="I15" s="434"/>
      <c r="J15" s="434"/>
      <c r="K15" s="434"/>
      <c r="L15" s="434"/>
    </row>
    <row r="16" spans="4:12">
      <c r="D16" s="434"/>
      <c r="E16" s="434"/>
      <c r="F16" s="434"/>
      <c r="G16" s="434"/>
      <c r="H16" s="434"/>
      <c r="I16" s="434"/>
      <c r="J16" s="434"/>
      <c r="K16" s="434"/>
      <c r="L16" s="434"/>
    </row>
    <row r="17" spans="4:12">
      <c r="D17" s="434"/>
      <c r="E17" s="434"/>
      <c r="F17" s="434"/>
      <c r="G17" s="434"/>
      <c r="H17" s="434"/>
      <c r="I17" s="434"/>
      <c r="J17" s="434"/>
      <c r="K17" s="434"/>
      <c r="L17" s="434"/>
    </row>
    <row r="18" spans="4:12">
      <c r="L18" s="285" t="s">
        <v>868</v>
      </c>
    </row>
    <row r="19" spans="4:12">
      <c r="L19" s="51"/>
    </row>
    <row r="20" spans="4:12"/>
    <row r="21" spans="4:12"/>
    <row r="22" spans="4:12"/>
    <row r="23" spans="4:12"/>
  </sheetData>
  <mergeCells count="1">
    <mergeCell ref="D4:L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theme="9" tint="-0.249977111117893"/>
  </sheetPr>
  <dimension ref="B4:AG29"/>
  <sheetViews>
    <sheetView topLeftCell="C3" zoomScaleNormal="100" workbookViewId="0">
      <selection activeCell="AG21" sqref="AG21"/>
    </sheetView>
  </sheetViews>
  <sheetFormatPr baseColWidth="10" defaultColWidth="10.88671875" defaultRowHeight="16.8"/>
  <cols>
    <col min="1" max="1" width="8.77734375" style="1" customWidth="1"/>
    <col min="2" max="2" width="15.5546875" style="1" customWidth="1"/>
    <col min="3" max="3" width="13.109375" style="1" bestFit="1" customWidth="1"/>
    <col min="4" max="4" width="19" style="1" customWidth="1"/>
    <col min="5" max="5" width="29.77734375" style="1" customWidth="1"/>
    <col min="6" max="6" width="27.77734375" style="1" customWidth="1"/>
    <col min="7" max="7" width="15.77734375" style="1" customWidth="1"/>
    <col min="8" max="8" width="28.88671875" style="1" bestFit="1" customWidth="1"/>
    <col min="9" max="9" width="19" style="1" customWidth="1"/>
    <col min="10" max="10" width="15.44140625" style="1" customWidth="1"/>
    <col min="11" max="11" width="26.77734375" style="1" hidden="1" customWidth="1"/>
    <col min="12" max="13" width="9.5546875" style="1" hidden="1" customWidth="1"/>
    <col min="14" max="14" width="11" style="1" hidden="1" customWidth="1"/>
    <col min="15" max="15" width="17.77734375" style="1" customWidth="1"/>
    <col min="16" max="16" width="34.21875" style="1" customWidth="1"/>
    <col min="17" max="17" width="13.21875" style="1" customWidth="1"/>
    <col min="18" max="20" width="10.88671875" style="1"/>
    <col min="21" max="21" width="22.88671875" style="1" bestFit="1" customWidth="1"/>
    <col min="22" max="22" width="27.88671875" style="1" customWidth="1"/>
    <col min="23" max="23" width="20.44140625" style="1" customWidth="1"/>
    <col min="24" max="24" width="16.5546875" style="1" customWidth="1"/>
    <col min="25" max="25" width="10.88671875" style="1"/>
    <col min="26" max="26" width="13.77734375" style="1" customWidth="1"/>
    <col min="27" max="27" width="10.88671875" style="1"/>
    <col min="28" max="31" width="10.88671875" style="1" hidden="1" customWidth="1"/>
    <col min="32" max="32" width="10.88671875" style="1"/>
    <col min="33" max="33" width="26.88671875" style="1" customWidth="1"/>
    <col min="34" max="16384" width="10.88671875" style="1"/>
  </cols>
  <sheetData>
    <row r="4" spans="2:33" s="176" customFormat="1" ht="24" thickBot="1">
      <c r="B4" s="11" t="s">
        <v>717</v>
      </c>
    </row>
    <row r="5" spans="2:33" ht="17.399999999999999" thickTop="1"/>
    <row r="6" spans="2:33" ht="20.399999999999999">
      <c r="B6" s="173" t="s">
        <v>691</v>
      </c>
      <c r="C6" s="173"/>
      <c r="D6" s="174"/>
    </row>
    <row r="8" spans="2:33">
      <c r="B8" s="396" t="s">
        <v>1069</v>
      </c>
      <c r="C8" s="204"/>
      <c r="D8" s="204"/>
      <c r="E8" s="204"/>
      <c r="R8" s="396" t="s">
        <v>1002</v>
      </c>
      <c r="S8" s="204"/>
      <c r="T8" s="204"/>
      <c r="U8" s="204"/>
      <c r="V8" s="204"/>
    </row>
    <row r="10" spans="2:33">
      <c r="B10" s="175" t="s">
        <v>678</v>
      </c>
      <c r="R10" s="175" t="s">
        <v>678</v>
      </c>
    </row>
    <row r="11" spans="2:33">
      <c r="B11" s="47" t="s">
        <v>971</v>
      </c>
      <c r="C11" s="47"/>
      <c r="D11" s="47"/>
      <c r="E11" s="47"/>
      <c r="F11" s="47"/>
      <c r="G11" s="47"/>
      <c r="H11" s="47"/>
      <c r="I11" s="47"/>
      <c r="J11" s="47"/>
      <c r="K11" s="47"/>
      <c r="L11" s="47"/>
      <c r="M11" s="47"/>
      <c r="N11" s="47"/>
      <c r="O11" s="47"/>
      <c r="P11" s="47"/>
      <c r="R11" s="47" t="s">
        <v>971</v>
      </c>
      <c r="S11" s="47"/>
      <c r="T11" s="47"/>
      <c r="U11" s="47"/>
      <c r="V11" s="47"/>
      <c r="W11" s="47"/>
      <c r="X11" s="47"/>
      <c r="Y11" s="47"/>
      <c r="Z11" s="47"/>
      <c r="AA11" s="47"/>
      <c r="AB11" s="47"/>
      <c r="AC11" s="47"/>
      <c r="AD11" s="47"/>
      <c r="AE11" s="47"/>
      <c r="AF11" s="47"/>
      <c r="AG11" s="47"/>
    </row>
    <row r="12" spans="2:33">
      <c r="B12" s="25" t="s">
        <v>978</v>
      </c>
      <c r="C12" s="47"/>
      <c r="D12" s="47"/>
      <c r="E12" s="47"/>
      <c r="F12" s="47"/>
      <c r="G12" s="47"/>
      <c r="H12" s="47"/>
      <c r="I12" s="47"/>
      <c r="J12" s="47"/>
      <c r="K12" s="47"/>
      <c r="L12" s="47"/>
      <c r="M12" s="47"/>
      <c r="N12" s="47"/>
      <c r="O12" s="47"/>
      <c r="P12" s="47"/>
      <c r="R12" s="25" t="s">
        <v>978</v>
      </c>
      <c r="S12" s="47"/>
      <c r="T12" s="47"/>
      <c r="U12" s="47"/>
      <c r="V12" s="47"/>
      <c r="W12" s="47"/>
      <c r="X12" s="47"/>
      <c r="Y12" s="47"/>
      <c r="Z12" s="47"/>
      <c r="AA12" s="47"/>
      <c r="AB12" s="47"/>
      <c r="AC12" s="47"/>
      <c r="AD12" s="47"/>
      <c r="AE12" s="47"/>
      <c r="AF12" s="47"/>
      <c r="AG12" s="47"/>
    </row>
    <row r="13" spans="2:33">
      <c r="B13" s="47" t="s">
        <v>147</v>
      </c>
      <c r="C13" s="47"/>
      <c r="D13" s="47"/>
      <c r="E13" s="47"/>
      <c r="F13" s="47"/>
      <c r="G13" s="47"/>
      <c r="H13" s="47"/>
      <c r="I13" s="47"/>
      <c r="J13" s="47"/>
      <c r="K13" s="47"/>
      <c r="L13" s="47"/>
      <c r="M13" s="47"/>
      <c r="N13" s="47"/>
      <c r="O13" s="47"/>
      <c r="P13" s="47"/>
      <c r="R13" s="47" t="s">
        <v>147</v>
      </c>
      <c r="S13" s="47"/>
      <c r="T13" s="47"/>
      <c r="U13" s="47"/>
      <c r="V13" s="47"/>
      <c r="W13" s="47"/>
      <c r="X13" s="47"/>
      <c r="Y13" s="47"/>
      <c r="Z13" s="47"/>
      <c r="AA13" s="47"/>
      <c r="AB13" s="47"/>
      <c r="AC13" s="47"/>
      <c r="AD13" s="47"/>
      <c r="AE13" s="47"/>
      <c r="AF13" s="47"/>
      <c r="AG13" s="47"/>
    </row>
    <row r="14" spans="2:33">
      <c r="B14" s="47" t="s">
        <v>142</v>
      </c>
      <c r="C14" s="47"/>
      <c r="D14" s="47"/>
      <c r="E14" s="47"/>
      <c r="F14" s="47"/>
      <c r="G14" s="47"/>
      <c r="H14" s="47"/>
      <c r="I14" s="47"/>
      <c r="J14" s="47"/>
      <c r="K14" s="47"/>
      <c r="L14" s="47"/>
      <c r="M14" s="47"/>
      <c r="N14" s="47"/>
      <c r="O14" s="47"/>
      <c r="P14" s="47"/>
      <c r="R14" s="47" t="s">
        <v>142</v>
      </c>
      <c r="S14" s="47"/>
      <c r="T14" s="47"/>
      <c r="U14" s="47"/>
      <c r="V14" s="47"/>
      <c r="W14" s="47"/>
      <c r="X14" s="47"/>
      <c r="Y14" s="47"/>
      <c r="Z14" s="47"/>
      <c r="AA14" s="47"/>
      <c r="AB14" s="47"/>
      <c r="AC14" s="47"/>
      <c r="AD14" s="47"/>
      <c r="AE14" s="47"/>
      <c r="AF14" s="47"/>
      <c r="AG14" s="47"/>
    </row>
    <row r="15" spans="2:33">
      <c r="B15" s="47" t="s">
        <v>972</v>
      </c>
      <c r="C15" s="47"/>
      <c r="D15" s="47"/>
      <c r="E15" s="47"/>
      <c r="F15" s="47"/>
      <c r="G15" s="47"/>
      <c r="H15" s="47"/>
      <c r="I15" s="47"/>
      <c r="J15" s="47"/>
      <c r="K15" s="47"/>
      <c r="L15" s="47"/>
      <c r="M15" s="47"/>
      <c r="N15" s="47"/>
      <c r="O15" s="47"/>
      <c r="P15" s="47"/>
      <c r="R15" s="47" t="s">
        <v>972</v>
      </c>
      <c r="S15" s="47"/>
      <c r="T15" s="47"/>
      <c r="U15" s="47"/>
      <c r="V15" s="47"/>
      <c r="W15" s="47"/>
      <c r="X15" s="47"/>
      <c r="Y15" s="47"/>
      <c r="Z15" s="47"/>
      <c r="AA15" s="47"/>
      <c r="AB15" s="47"/>
      <c r="AC15" s="47"/>
      <c r="AD15" s="47"/>
      <c r="AE15" s="47"/>
      <c r="AF15" s="47"/>
      <c r="AG15" s="47"/>
    </row>
    <row r="16" spans="2:33">
      <c r="B16" s="47" t="s">
        <v>714</v>
      </c>
      <c r="C16" s="47"/>
      <c r="D16" s="47"/>
      <c r="E16" s="47"/>
      <c r="F16" s="47"/>
      <c r="G16" s="47"/>
      <c r="H16" s="47"/>
      <c r="I16" s="47"/>
      <c r="J16" s="47"/>
      <c r="K16" s="47"/>
      <c r="L16" s="47"/>
      <c r="M16" s="47"/>
      <c r="N16" s="47"/>
      <c r="O16" s="47"/>
      <c r="P16" s="47"/>
      <c r="R16" s="47" t="s">
        <v>714</v>
      </c>
      <c r="S16" s="47"/>
      <c r="T16" s="47"/>
      <c r="U16" s="47"/>
      <c r="V16" s="47"/>
      <c r="W16" s="47"/>
      <c r="X16" s="47"/>
      <c r="Y16" s="47"/>
      <c r="Z16" s="47"/>
      <c r="AA16" s="47"/>
      <c r="AB16" s="47"/>
      <c r="AC16" s="47"/>
      <c r="AD16" s="47"/>
      <c r="AE16" s="47"/>
      <c r="AF16" s="47"/>
      <c r="AG16" s="47"/>
    </row>
    <row r="17" spans="2:33">
      <c r="B17" s="47" t="s">
        <v>652</v>
      </c>
      <c r="C17" s="47"/>
      <c r="D17" s="47"/>
      <c r="E17" s="47"/>
      <c r="F17" s="47"/>
      <c r="G17" s="47"/>
      <c r="H17" s="47"/>
      <c r="I17" s="47"/>
      <c r="J17" s="47"/>
      <c r="K17" s="47"/>
      <c r="L17" s="47"/>
      <c r="M17" s="47"/>
      <c r="N17" s="47"/>
      <c r="O17" s="47"/>
      <c r="P17" s="47"/>
      <c r="R17" s="47" t="s">
        <v>652</v>
      </c>
      <c r="S17" s="47"/>
      <c r="T17" s="47"/>
      <c r="U17" s="47"/>
      <c r="V17" s="47"/>
      <c r="W17" s="47"/>
      <c r="X17" s="47"/>
      <c r="Y17" s="47"/>
      <c r="Z17" s="47"/>
      <c r="AA17" s="47"/>
      <c r="AB17" s="47"/>
      <c r="AC17" s="47"/>
      <c r="AD17" s="47"/>
      <c r="AE17" s="47"/>
      <c r="AF17" s="47"/>
      <c r="AG17" s="47"/>
    </row>
    <row r="19" spans="2:33">
      <c r="L19" s="454" t="s">
        <v>654</v>
      </c>
      <c r="M19" s="454"/>
      <c r="N19" s="454"/>
      <c r="AC19" s="454" t="s">
        <v>654</v>
      </c>
      <c r="AD19" s="454"/>
      <c r="AE19" s="454"/>
    </row>
    <row r="20" spans="2:33" s="12" customFormat="1" ht="59.25" customHeight="1">
      <c r="B20" s="164" t="s">
        <v>1047</v>
      </c>
      <c r="C20" s="164" t="s">
        <v>1057</v>
      </c>
      <c r="D20" s="164" t="s">
        <v>1048</v>
      </c>
      <c r="E20" s="164" t="s">
        <v>1039</v>
      </c>
      <c r="F20" s="164" t="s">
        <v>1041</v>
      </c>
      <c r="G20" s="164" t="s">
        <v>1040</v>
      </c>
      <c r="H20" s="164" t="s">
        <v>1058</v>
      </c>
      <c r="I20" s="164" t="s">
        <v>662</v>
      </c>
      <c r="J20" s="164" t="s">
        <v>1042</v>
      </c>
      <c r="K20" s="164" t="s">
        <v>639</v>
      </c>
      <c r="L20" s="165" t="s">
        <v>115</v>
      </c>
      <c r="M20" s="165" t="s">
        <v>116</v>
      </c>
      <c r="N20" s="165" t="s">
        <v>117</v>
      </c>
      <c r="O20" s="164" t="s">
        <v>1043</v>
      </c>
      <c r="P20" s="164" t="s">
        <v>655</v>
      </c>
      <c r="R20" s="164" t="s">
        <v>726</v>
      </c>
      <c r="S20" s="164" t="s">
        <v>855</v>
      </c>
      <c r="T20" s="164" t="s">
        <v>727</v>
      </c>
      <c r="U20" s="164" t="s">
        <v>1044</v>
      </c>
      <c r="V20" s="376" t="s">
        <v>725</v>
      </c>
      <c r="W20" s="164" t="s">
        <v>1045</v>
      </c>
      <c r="X20" s="164" t="s">
        <v>956</v>
      </c>
      <c r="Y20" s="164" t="s">
        <v>1058</v>
      </c>
      <c r="Z20" s="164" t="s">
        <v>662</v>
      </c>
      <c r="AA20" s="164" t="s">
        <v>724</v>
      </c>
      <c r="AB20" s="164" t="s">
        <v>639</v>
      </c>
      <c r="AC20" s="165" t="s">
        <v>115</v>
      </c>
      <c r="AD20" s="165" t="s">
        <v>116</v>
      </c>
      <c r="AE20" s="165" t="s">
        <v>117</v>
      </c>
      <c r="AF20" s="164" t="s">
        <v>109</v>
      </c>
      <c r="AG20" s="164" t="s">
        <v>655</v>
      </c>
    </row>
    <row r="21" spans="2:33" ht="16.5" customHeight="1">
      <c r="B21" s="329"/>
      <c r="C21" s="329"/>
      <c r="D21" s="329"/>
      <c r="E21" s="329" t="s">
        <v>20</v>
      </c>
      <c r="F21" s="329" t="s">
        <v>111</v>
      </c>
      <c r="G21" s="329"/>
      <c r="H21" s="329"/>
      <c r="I21" s="145"/>
      <c r="J21" s="329" t="s">
        <v>79</v>
      </c>
      <c r="K21" s="143" t="str">
        <f>+Tabla17[[#This Row],[Tipología de combustible  
(No modificable)
(Lista desplegable)]]&amp;", "&amp;Tabla17[[#This Row],[Unidad DA  (A cumplimentar)
(Lista desplegable)]]</f>
        <v>Biomasa, Kg</v>
      </c>
      <c r="L21" s="160">
        <f>IFERROR(+IF(Tabla17[[#This Row],[Año  
(Lista desplegable)]]=2020,INDEX(FE!$F$9:$H$70,MATCH((Tabla17[[#This Row],[Concat.]]),FE!$E$9:$E$70,0), MATCH(Tabla17[[#Headers],[kgCO2/ud]],FE!$F$9:$H$9,0)),INDEX(FE!$I$9:$K$70,MATCH((Tabla17[[#This Row],[Concat.]]),FE!$E$9:$E$70,0), MATCH(Tabla17[[#Headers],[kgCO2/ud]],FE!$I$9:$K$9,0))),"")</f>
        <v>0</v>
      </c>
      <c r="M21" s="160">
        <f>IFERROR(+IF(Tabla17[[#This Row],[Año  
(Lista desplegable)]]=2020,INDEX(FE!$F$9:$H$70,MATCH((Tabla17[[#This Row],[Concat.]]),FE!$E$9:$E$70,0), MATCH(Tabla17[[#Headers],[kgCH4/ud]],FE!$F$9:$H$9,0)),INDEX(FE!$I$9:$K$70,MATCH((Tabla17[[#This Row],[Concat.]]),FE!$E$9:$E$70,0), MATCH(Tabla17[[#Headers],[kgCH4/ud]],FE!$I$9:$K$9,0))),"")</f>
        <v>0</v>
      </c>
      <c r="N21" s="160">
        <f>IFERROR(+IF(Tabla17[[#This Row],[Año  
(Lista desplegable)]]=2020,INDEX(FE!$F$9:$H$70,MATCH((Tabla17[[#This Row],[Concat.]]),FE!$E$9:$E$70,0), MATCH(Tabla17[[#Headers],[kgN2O/ud]],FE!$F$9:$H$9,0)),INDEX(FE!$I$9:$K$70,MATCH((Tabla17[[#This Row],[Concat.]]),FE!$E$9:$E$70,0), MATCH(Tabla17[[#Headers],[kgN2O/ud]],FE!$I$9:$K$9,0))),"")</f>
        <v>0</v>
      </c>
      <c r="O21" s="337">
        <f>IFERROR((Tabla17[[#This Row],[Dato de actividad 
(A cumplimentar)]]*Tabla17[[#This Row],[kgCO2/ud]]+Tabla17[[#This Row],[Dato de actividad 
(A cumplimentar)]]*Tabla17[[#This Row],[kgCH4/ud]]*28+Tabla17[[#This Row],[Dato de actividad 
(A cumplimentar)]]*Tabla17[[#This Row],[kgN2O/ud]]*265)/1000,"")</f>
        <v>0</v>
      </c>
      <c r="P21" s="338"/>
      <c r="Q21" s="12"/>
      <c r="R21" s="329"/>
      <c r="S21" s="329"/>
      <c r="T21" s="329"/>
      <c r="U21" s="329" t="s">
        <v>20</v>
      </c>
      <c r="V21" s="222"/>
      <c r="W21" s="329"/>
      <c r="X21" s="329"/>
      <c r="Y21" s="329"/>
      <c r="Z21" s="145"/>
      <c r="AA21" s="329"/>
      <c r="AB21" s="143" t="str">
        <f>+Tabla18[[#This Row],[Tipología de combustible  
(No modificable)
(Lista desplegable)]]&amp;", "&amp;Tabla18[[#This Row],[Unidad DA  (A cumplimentar)]]</f>
        <v xml:space="preserve">, </v>
      </c>
      <c r="AC21" s="160" t="str">
        <f>IFERROR(+IF(Tabla18[[#This Row],[Año  
(Lista desplegable)]]=2020,INDEX(FE!$F$9:$H$70,MATCH((Tabla18[[#This Row],[Concat.]]),FE!$E$9:$E$70,0), MATCH(Tabla17[[#Headers],[kgCO2/ud]],FE!$F$9:$H$9,0)),INDEX(FE!$I$9:$K$70,MATCH((Tabla18[[#This Row],[Concat.]]),FE!$E$9:$E$70,0), MATCH(Tabla17[[#Headers],[kgCO2/ud]],FE!$I$9:$K$9,0))),"")</f>
        <v/>
      </c>
      <c r="AD21" s="160" t="str">
        <f>IFERROR(+IF(Tabla18[[#This Row],[Año  
(Lista desplegable)]]=2020,INDEX(FE!$F$9:$H$70,MATCH((Tabla18[[#This Row],[Concat.]]),FE!$E$9:$E$70,0), MATCH(Tabla17[[#Headers],[kgCH4/ud]],FE!$F$9:$H$9,0)),INDEX(FE!$I$9:$K$70,MATCH((Tabla18[[#This Row],[Concat.]]),FE!$E$9:$E$70,0), MATCH(Tabla17[[#Headers],[kgCH4/ud]],FE!$I$9:$K$9,0))),"")</f>
        <v/>
      </c>
      <c r="AE21" s="160" t="str">
        <f>IFERROR(+IF(Tabla18[[#This Row],[Año  
(Lista desplegable)]]=2020,INDEX(FE!$F$9:$H$70,MATCH((Tabla18[[#This Row],[Concat.]]),FE!$E$9:$E$70,0), MATCH(Tabla17[[#Headers],[kgN2O/ud]],FE!$F$9:$H$9,0)),INDEX(FE!$I$9:$K$70,MATCH((Tabla18[[#This Row],[Concat.]]),FE!$E$9:$E$70,0), MATCH(Tabla17[[#Headers],[kgN2O/ud]],FE!$I$9:$K$9,0))),"")</f>
        <v/>
      </c>
      <c r="AF21" s="337" t="str">
        <f>IFERROR((Tabla18[[#This Row],[Dato de actividad 
(A cumplimentar)]]*Tabla18[[#This Row],[kgCO2/ud]]+Tabla18[[#This Row],[Dato de actividad 
(A cumplimentar)]]*Tabla18[[#This Row],[kgCH4/ud]]*28+Tabla18[[#This Row],[Dato de actividad 
(A cumplimentar)]]*Tabla18[[#This Row],[kgN2O/ud]]*265)/1000,"")</f>
        <v/>
      </c>
      <c r="AG21" s="338"/>
    </row>
    <row r="22" spans="2:33">
      <c r="Q22" s="12"/>
    </row>
    <row r="23" spans="2:33">
      <c r="Q23" s="12"/>
    </row>
    <row r="24" spans="2:33">
      <c r="Q24" s="12"/>
    </row>
    <row r="25" spans="2:33">
      <c r="Q25" s="12"/>
    </row>
    <row r="26" spans="2:33">
      <c r="Q26" s="12"/>
    </row>
    <row r="27" spans="2:33">
      <c r="Q27" s="12"/>
    </row>
    <row r="28" spans="2:33">
      <c r="Q28" s="12"/>
    </row>
    <row r="29" spans="2:33">
      <c r="Q29" s="12"/>
    </row>
  </sheetData>
  <mergeCells count="2">
    <mergeCell ref="L19:N19"/>
    <mergeCell ref="AC19:AE19"/>
  </mergeCells>
  <phoneticPr fontId="15" type="noConversion"/>
  <conditionalFormatting sqref="D20 T20">
    <cfRule type="cellIs" dxfId="17" priority="10" operator="equal">
      <formula>"Residencial"</formula>
    </cfRule>
    <cfRule type="cellIs" dxfId="16" priority="11" operator="equal">
      <formula>"Industrial"</formula>
    </cfRule>
    <cfRule type="cellIs" dxfId="15" priority="12" operator="equal">
      <formula>"Servicios"</formula>
    </cfRule>
  </conditionalFormatting>
  <dataValidations count="2">
    <dataValidation type="list" allowBlank="1" showInputMessage="1" showErrorMessage="1" sqref="AA21 J21" xr:uid="{00000000-0002-0000-0800-000000000000}">
      <formula1>"Kg,Kwh"</formula1>
    </dataValidation>
    <dataValidation type="list" allowBlank="1" showInputMessage="1" showErrorMessage="1" sqref="E21 U21" xr:uid="{00000000-0002-0000-0800-000002000000}">
      <formula1>"Instalaciones fijas,Electricidad"</formula1>
    </dataValidation>
  </dataValidations>
  <pageMargins left="0.7" right="0.7" top="0.75" bottom="0.75" header="0.3" footer="0.3"/>
  <pageSetup paperSize="9" orientation="portrait" r:id="rId1"/>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3000000}">
          <x14:formula1>
            <xm:f>Desplegables!$Q$6:$Q$17</xm:f>
          </x14:formula1>
          <xm:sqref>G21 X21</xm:sqref>
        </x14:dataValidation>
        <x14:dataValidation type="list" allowBlank="1" showInputMessage="1" showErrorMessage="1" xr:uid="{00000000-0002-0000-0800-000004000000}">
          <x14:formula1>
            <xm:f>Desplegables!$V$6:$V$11</xm:f>
          </x14:formula1>
          <xm:sqref>W21 F21</xm:sqref>
        </x14:dataValidation>
        <x14:dataValidation type="list" allowBlank="1" showInputMessage="1" showErrorMessage="1" xr:uid="{00000000-0002-0000-0800-000005000000}">
          <x14:formula1>
            <xm:f>Desplegables!$G$6:$G$7</xm:f>
          </x14:formula1>
          <xm:sqref>B21 R21</xm:sqref>
        </x14:dataValidation>
        <x14:dataValidation type="list" allowBlank="1" showInputMessage="1" showErrorMessage="1" xr:uid="{D6298BFF-E137-40E7-8A46-5EC16A548E31}">
          <x14:formula1>
            <xm:f>Desplegables!$F$6:$F$7</xm:f>
          </x14:formula1>
          <xm:sqref>C21 S21</xm:sqref>
        </x14:dataValidation>
        <x14:dataValidation type="list" allowBlank="1" showInputMessage="1" showErrorMessage="1" xr:uid="{9F7F0DC3-FA52-409D-B011-8AA3E076219D}">
          <x14:formula1>
            <xm:f>Desplegables!$H$6:$H$10</xm:f>
          </x14:formula1>
          <xm:sqref>D21 T21</xm:sqref>
        </x14:dataValidation>
        <x14:dataValidation type="list" allowBlank="1" showInputMessage="1" showErrorMessage="1" xr:uid="{1B1D29A0-70C7-42C6-9B99-5D40206B81D1}">
          <x14:formula1>
            <xm:f>Desplegables!$R$6:$R$9</xm:f>
          </x14:formula1>
          <xm:sqref>H21 Y21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tabColor theme="4" tint="-0.249977111117893"/>
  </sheetPr>
  <dimension ref="B1:BG34"/>
  <sheetViews>
    <sheetView workbookViewId="0">
      <selection activeCell="A11" sqref="A11:XFD11"/>
    </sheetView>
  </sheetViews>
  <sheetFormatPr baseColWidth="10" defaultColWidth="11.44140625" defaultRowHeight="16.8"/>
  <cols>
    <col min="1" max="1" width="11.44140625" style="1"/>
    <col min="2" max="2" width="33.44140625" style="1" bestFit="1" customWidth="1"/>
    <col min="3" max="3" width="29.77734375" style="1" bestFit="1" customWidth="1"/>
    <col min="4" max="4" width="16.77734375" style="1" bestFit="1" customWidth="1"/>
    <col min="5" max="5" width="17.109375" style="1" bestFit="1" customWidth="1"/>
    <col min="6" max="6" width="34.88671875" style="1" bestFit="1" customWidth="1"/>
    <col min="7" max="7" width="61.44140625" style="1" bestFit="1" customWidth="1"/>
    <col min="8" max="8" width="41.88671875" style="1" bestFit="1" customWidth="1"/>
    <col min="9" max="13" width="11.88671875" style="1" customWidth="1"/>
    <col min="14" max="14" width="23.44140625" style="1" bestFit="1" customWidth="1"/>
    <col min="15" max="15" width="32.44140625" style="1" bestFit="1" customWidth="1"/>
    <col min="16" max="16" width="33.44140625" style="1" bestFit="1" customWidth="1"/>
    <col min="17" max="17" width="39.109375" style="1" bestFit="1" customWidth="1"/>
    <col min="18" max="18" width="40" style="1" bestFit="1" customWidth="1"/>
    <col min="19" max="25" width="11.88671875" style="1" customWidth="1"/>
    <col min="26" max="26" width="31.77734375" style="1" bestFit="1" customWidth="1"/>
    <col min="27" max="27" width="32.44140625" style="1" bestFit="1" customWidth="1"/>
    <col min="28" max="28" width="33.44140625" style="1" bestFit="1" customWidth="1"/>
    <col min="29" max="29" width="39.109375" style="1" bestFit="1" customWidth="1"/>
    <col min="30" max="30" width="40" style="1" bestFit="1" customWidth="1"/>
    <col min="31" max="34" width="11.88671875" style="1" customWidth="1"/>
    <col min="35" max="35" width="24.44140625" style="1" bestFit="1" customWidth="1"/>
    <col min="36" max="36" width="32.44140625" style="1" bestFit="1" customWidth="1"/>
    <col min="37" max="37" width="33.44140625" style="1" bestFit="1" customWidth="1"/>
    <col min="38" max="38" width="39.109375" style="1" bestFit="1" customWidth="1"/>
    <col min="39" max="39" width="40" style="1" bestFit="1" customWidth="1"/>
    <col min="40" max="40" width="34.88671875" style="1" bestFit="1" customWidth="1"/>
    <col min="41" max="45" width="11.88671875" style="1" customWidth="1"/>
    <col min="46" max="46" width="24.5546875" style="1" bestFit="1" customWidth="1"/>
    <col min="47" max="47" width="32.44140625" style="1" bestFit="1" customWidth="1"/>
    <col min="48" max="48" width="33.44140625" style="1" bestFit="1" customWidth="1"/>
    <col min="49" max="49" width="39.109375" style="1" bestFit="1" customWidth="1"/>
    <col min="50" max="50" width="40" style="1" bestFit="1" customWidth="1"/>
    <col min="51" max="51" width="17.109375" style="1" bestFit="1" customWidth="1"/>
    <col min="52" max="54" width="17.109375" style="1" customWidth="1"/>
    <col min="55" max="55" width="20.6640625" style="1" bestFit="1" customWidth="1"/>
    <col min="56" max="56" width="27.44140625" style="1" bestFit="1" customWidth="1"/>
    <col min="57" max="57" width="28.44140625" style="1" bestFit="1" customWidth="1"/>
    <col min="58" max="58" width="39.109375" style="1" bestFit="1" customWidth="1"/>
    <col min="59" max="59" width="40" style="1" bestFit="1" customWidth="1"/>
    <col min="60" max="60" width="55.109375" style="1" bestFit="1" customWidth="1"/>
    <col min="61" max="61" width="34.88671875" style="1" bestFit="1" customWidth="1"/>
    <col min="62" max="62" width="62.109375" style="1" bestFit="1" customWidth="1"/>
    <col min="63" max="63" width="41.88671875" style="1" bestFit="1" customWidth="1"/>
    <col min="64" max="16384" width="11.44140625" style="1"/>
  </cols>
  <sheetData>
    <row r="1" spans="2:59" ht="19.2">
      <c r="I1" s="46"/>
      <c r="J1" s="46"/>
      <c r="K1" s="46"/>
      <c r="L1" s="46"/>
      <c r="M1" s="46"/>
    </row>
    <row r="4" spans="2:59" s="176" customFormat="1" ht="24" thickBot="1">
      <c r="B4" s="261" t="s">
        <v>842</v>
      </c>
    </row>
    <row r="5" spans="2:59" ht="17.100000000000001" customHeight="1" thickTop="1"/>
    <row r="6" spans="2:59" ht="17.100000000000001" customHeight="1">
      <c r="B6" s="175" t="s">
        <v>678</v>
      </c>
    </row>
    <row r="7" spans="2:59" ht="17.100000000000001" customHeight="1">
      <c r="B7" s="270" t="s">
        <v>840</v>
      </c>
      <c r="C7" s="47"/>
      <c r="D7" s="47"/>
      <c r="E7" s="47"/>
    </row>
    <row r="8" spans="2:59" ht="17.100000000000001" customHeight="1">
      <c r="B8" s="47" t="s">
        <v>839</v>
      </c>
      <c r="C8" s="47"/>
      <c r="D8" s="47"/>
      <c r="E8" s="47"/>
    </row>
    <row r="9" spans="2:59" ht="17.100000000000001" customHeight="1">
      <c r="B9" s="271" t="s">
        <v>838</v>
      </c>
      <c r="C9" s="47"/>
      <c r="D9" s="47"/>
      <c r="E9" s="47"/>
    </row>
    <row r="10" spans="2:59" ht="14.4" customHeight="1">
      <c r="N10" s="46"/>
      <c r="Z10" s="46"/>
      <c r="AL10" s="46"/>
    </row>
    <row r="11" spans="2:59" s="476" customFormat="1" ht="19.2">
      <c r="B11" s="476" t="s">
        <v>1492</v>
      </c>
      <c r="N11" s="476" t="s">
        <v>1003</v>
      </c>
      <c r="Z11" s="476" t="s">
        <v>1004</v>
      </c>
      <c r="AI11" s="476" t="s">
        <v>1005</v>
      </c>
      <c r="AT11" s="476" t="s">
        <v>1006</v>
      </c>
      <c r="BC11" s="476" t="s">
        <v>1007</v>
      </c>
    </row>
    <row r="12" spans="2:59" ht="14.4" customHeight="1">
      <c r="B12" s="46"/>
      <c r="N12" s="46"/>
      <c r="Z12" s="46"/>
      <c r="AL12" s="46"/>
    </row>
    <row r="13" spans="2:59">
      <c r="B13" s="362" t="s">
        <v>155</v>
      </c>
      <c r="C13" s="362" t="s">
        <v>151</v>
      </c>
      <c r="I13" s="59"/>
      <c r="J13" s="59"/>
      <c r="K13" s="363"/>
      <c r="L13" s="363"/>
      <c r="O13" s="362" t="s">
        <v>151</v>
      </c>
      <c r="S13" s="363"/>
      <c r="T13" s="363"/>
      <c r="U13" s="363"/>
      <c r="V13" s="363"/>
      <c r="W13" s="363"/>
      <c r="X13" s="363"/>
      <c r="AA13" s="362" t="s">
        <v>151</v>
      </c>
      <c r="AE13" s="363"/>
      <c r="AF13" s="363"/>
      <c r="AG13" s="363"/>
      <c r="AH13" s="363"/>
      <c r="AJ13" s="362" t="s">
        <v>151</v>
      </c>
      <c r="AO13" s="363"/>
      <c r="AP13" s="363"/>
      <c r="AU13" s="362" t="s">
        <v>151</v>
      </c>
      <c r="BC13" s="362" t="s">
        <v>148</v>
      </c>
      <c r="BD13" s="1" t="s">
        <v>153</v>
      </c>
      <c r="BE13" s="1" t="s">
        <v>155</v>
      </c>
      <c r="BF13"/>
      <c r="BG13"/>
    </row>
    <row r="14" spans="2:59">
      <c r="B14" s="362" t="s">
        <v>148</v>
      </c>
      <c r="C14" s="1">
        <v>2020</v>
      </c>
      <c r="D14" s="1" t="s">
        <v>149</v>
      </c>
      <c r="I14" s="16"/>
      <c r="J14" s="16"/>
      <c r="K14" s="363"/>
      <c r="L14" s="363"/>
      <c r="O14" s="1" t="s">
        <v>150</v>
      </c>
      <c r="Q14" s="1" t="s">
        <v>152</v>
      </c>
      <c r="R14" s="1" t="s">
        <v>154</v>
      </c>
      <c r="S14" s="364"/>
      <c r="T14" s="364"/>
      <c r="U14" s="363"/>
      <c r="V14" s="363"/>
      <c r="W14" s="363"/>
      <c r="X14" s="363"/>
      <c r="AA14" s="1" t="s">
        <v>150</v>
      </c>
      <c r="AC14" s="1" t="s">
        <v>152</v>
      </c>
      <c r="AD14" s="1" t="s">
        <v>154</v>
      </c>
      <c r="AE14" s="364"/>
      <c r="AF14" s="364"/>
      <c r="AG14" s="363"/>
      <c r="AH14" s="363"/>
      <c r="AJ14" s="1" t="s">
        <v>150</v>
      </c>
      <c r="AL14" s="1" t="s">
        <v>152</v>
      </c>
      <c r="AM14" s="1" t="s">
        <v>154</v>
      </c>
      <c r="AO14" s="364"/>
      <c r="AP14" s="364"/>
      <c r="AU14" s="1" t="s">
        <v>150</v>
      </c>
      <c r="AW14" s="1" t="s">
        <v>152</v>
      </c>
      <c r="AX14" s="1" t="s">
        <v>154</v>
      </c>
      <c r="BC14" s="365" t="s">
        <v>41</v>
      </c>
      <c r="BD14" s="477"/>
      <c r="BE14" s="477">
        <v>0</v>
      </c>
      <c r="BF14"/>
      <c r="BG14"/>
    </row>
    <row r="15" spans="2:59">
      <c r="B15" s="365" t="s">
        <v>1</v>
      </c>
      <c r="C15" s="366">
        <v>0</v>
      </c>
      <c r="D15" s="366">
        <v>0</v>
      </c>
      <c r="I15" s="16"/>
      <c r="J15" s="16"/>
      <c r="K15" s="363"/>
      <c r="L15" s="363"/>
      <c r="N15" s="362" t="s">
        <v>148</v>
      </c>
      <c r="O15" s="1" t="s">
        <v>153</v>
      </c>
      <c r="P15" s="1" t="s">
        <v>155</v>
      </c>
      <c r="S15" s="364"/>
      <c r="T15" s="364"/>
      <c r="U15" s="363"/>
      <c r="V15" s="363"/>
      <c r="W15" s="363"/>
      <c r="X15" s="363"/>
      <c r="Z15" s="362" t="s">
        <v>148</v>
      </c>
      <c r="AA15" s="1" t="s">
        <v>153</v>
      </c>
      <c r="AB15" s="1" t="s">
        <v>155</v>
      </c>
      <c r="AE15" s="364"/>
      <c r="AF15" s="364"/>
      <c r="AG15" s="363"/>
      <c r="AH15" s="363"/>
      <c r="AI15" s="362" t="s">
        <v>148</v>
      </c>
      <c r="AJ15" s="1" t="s">
        <v>153</v>
      </c>
      <c r="AK15" s="1" t="s">
        <v>155</v>
      </c>
      <c r="AO15" s="364"/>
      <c r="AP15" s="364"/>
      <c r="AT15" s="362" t="s">
        <v>148</v>
      </c>
      <c r="AU15" s="1" t="s">
        <v>153</v>
      </c>
      <c r="AV15" s="1" t="s">
        <v>155</v>
      </c>
      <c r="BC15" s="365" t="s">
        <v>149</v>
      </c>
      <c r="BD15" s="477"/>
      <c r="BE15" s="477">
        <v>0</v>
      </c>
      <c r="BF15"/>
      <c r="BG15"/>
    </row>
    <row r="16" spans="2:59">
      <c r="B16" s="367" t="s">
        <v>18</v>
      </c>
      <c r="C16" s="366">
        <v>0</v>
      </c>
      <c r="D16" s="366">
        <v>0</v>
      </c>
      <c r="I16" s="368"/>
      <c r="J16" s="368"/>
      <c r="K16" s="364"/>
      <c r="L16" s="364"/>
      <c r="N16" s="365" t="s">
        <v>17</v>
      </c>
      <c r="P16" s="1">
        <v>0</v>
      </c>
      <c r="R16" s="1">
        <v>0</v>
      </c>
      <c r="S16" s="364"/>
      <c r="T16" s="364"/>
      <c r="U16" s="364"/>
      <c r="V16" s="364"/>
      <c r="W16" s="364"/>
      <c r="X16" s="364"/>
      <c r="Z16" s="365" t="s">
        <v>18</v>
      </c>
      <c r="AE16" s="364"/>
      <c r="AF16" s="364"/>
      <c r="AG16" s="364"/>
      <c r="AH16" s="364"/>
      <c r="AI16" s="365" t="s">
        <v>19</v>
      </c>
      <c r="AK16" s="1">
        <v>0</v>
      </c>
      <c r="AM16" s="1">
        <v>0</v>
      </c>
      <c r="AO16" s="364"/>
      <c r="AP16" s="364"/>
      <c r="AT16" s="365" t="s">
        <v>40</v>
      </c>
      <c r="AV16" s="1">
        <v>0</v>
      </c>
      <c r="AX16" s="1">
        <v>0</v>
      </c>
      <c r="BC16"/>
      <c r="BD16"/>
      <c r="BE16"/>
      <c r="BF16"/>
      <c r="BG16"/>
    </row>
    <row r="17" spans="2:59">
      <c r="B17" s="369" t="s">
        <v>38</v>
      </c>
      <c r="C17" s="366">
        <v>0</v>
      </c>
      <c r="D17" s="366">
        <v>0</v>
      </c>
      <c r="I17" s="368"/>
      <c r="J17" s="368"/>
      <c r="K17" s="364"/>
      <c r="L17" s="364"/>
      <c r="N17" s="367" t="s">
        <v>150</v>
      </c>
      <c r="P17" s="1">
        <v>0</v>
      </c>
      <c r="R17" s="1">
        <v>0</v>
      </c>
      <c r="S17" s="364"/>
      <c r="T17" s="364"/>
      <c r="U17" s="364"/>
      <c r="V17" s="364"/>
      <c r="W17" s="364"/>
      <c r="X17" s="364"/>
      <c r="Z17" s="367" t="s">
        <v>150</v>
      </c>
      <c r="AE17" s="364"/>
      <c r="AF17" s="364"/>
      <c r="AG17" s="364"/>
      <c r="AH17" s="364"/>
      <c r="AI17" s="367" t="s">
        <v>150</v>
      </c>
      <c r="AK17" s="1">
        <v>0</v>
      </c>
      <c r="AM17" s="1">
        <v>0</v>
      </c>
      <c r="AO17" s="364"/>
      <c r="AP17" s="364"/>
      <c r="AT17" s="367" t="s">
        <v>150</v>
      </c>
      <c r="AV17" s="1">
        <v>0</v>
      </c>
      <c r="AX17" s="1">
        <v>0</v>
      </c>
      <c r="BC17"/>
      <c r="BD17"/>
      <c r="BE17"/>
      <c r="BF17"/>
      <c r="BG17"/>
    </row>
    <row r="18" spans="2:59">
      <c r="B18" s="370" t="s">
        <v>624</v>
      </c>
      <c r="C18" s="366">
        <v>0</v>
      </c>
      <c r="D18" s="366">
        <v>0</v>
      </c>
      <c r="I18" s="368"/>
      <c r="J18" s="368"/>
      <c r="K18" s="364"/>
      <c r="L18" s="364"/>
      <c r="N18" s="369" t="s">
        <v>150</v>
      </c>
      <c r="P18" s="1">
        <v>0</v>
      </c>
      <c r="R18" s="1">
        <v>0</v>
      </c>
      <c r="S18" s="364"/>
      <c r="T18" s="364"/>
      <c r="U18" s="364"/>
      <c r="V18" s="364"/>
      <c r="W18" s="364"/>
      <c r="X18" s="364"/>
      <c r="Z18" s="369" t="s">
        <v>150</v>
      </c>
      <c r="AE18" s="364"/>
      <c r="AF18" s="364"/>
      <c r="AG18" s="364"/>
      <c r="AH18" s="364"/>
      <c r="AI18" s="369" t="s">
        <v>150</v>
      </c>
      <c r="AK18" s="1">
        <v>0</v>
      </c>
      <c r="AM18" s="1">
        <v>0</v>
      </c>
      <c r="AO18" s="364"/>
      <c r="AP18" s="364"/>
      <c r="AT18" s="369" t="s">
        <v>150</v>
      </c>
      <c r="AV18" s="1">
        <v>0</v>
      </c>
      <c r="AX18" s="1">
        <v>0</v>
      </c>
      <c r="BC18"/>
      <c r="BD18"/>
      <c r="BE18"/>
      <c r="BF18"/>
      <c r="BG18"/>
    </row>
    <row r="19" spans="2:59">
      <c r="B19" s="365" t="s">
        <v>149</v>
      </c>
      <c r="C19" s="366">
        <v>0</v>
      </c>
      <c r="D19" s="366">
        <v>0</v>
      </c>
      <c r="I19" s="368"/>
      <c r="J19" s="368"/>
      <c r="K19" s="364"/>
      <c r="L19" s="364"/>
      <c r="N19" s="365" t="s">
        <v>149</v>
      </c>
      <c r="P19" s="1">
        <v>0</v>
      </c>
      <c r="R19" s="1">
        <v>0</v>
      </c>
      <c r="S19" s="364"/>
      <c r="T19" s="364"/>
      <c r="U19" s="364"/>
      <c r="V19" s="364"/>
      <c r="W19" s="364"/>
      <c r="X19" s="364"/>
      <c r="Z19" s="365" t="s">
        <v>149</v>
      </c>
      <c r="AE19" s="364"/>
      <c r="AF19" s="364"/>
      <c r="AG19" s="364"/>
      <c r="AH19" s="364"/>
      <c r="AI19" s="365" t="s">
        <v>149</v>
      </c>
      <c r="AK19" s="1">
        <v>0</v>
      </c>
      <c r="AM19" s="1">
        <v>0</v>
      </c>
      <c r="AO19" s="364"/>
      <c r="AP19" s="364"/>
      <c r="AT19" s="365" t="s">
        <v>149</v>
      </c>
      <c r="AV19" s="1">
        <v>0</v>
      </c>
      <c r="AX19" s="1">
        <v>0</v>
      </c>
      <c r="BC19"/>
      <c r="BD19"/>
      <c r="BE19"/>
      <c r="BF19"/>
      <c r="BG19"/>
    </row>
    <row r="20" spans="2:59">
      <c r="I20" s="368"/>
      <c r="J20" s="368"/>
      <c r="S20" s="364"/>
      <c r="T20" s="364"/>
      <c r="AE20" s="364"/>
      <c r="AF20" s="364"/>
      <c r="AO20" s="364"/>
      <c r="AP20" s="364"/>
    </row>
    <row r="21" spans="2:59">
      <c r="I21" s="368"/>
      <c r="J21" s="368"/>
      <c r="S21" s="364"/>
      <c r="T21" s="364"/>
      <c r="AO21" s="364"/>
      <c r="AP21" s="364"/>
    </row>
    <row r="22" spans="2:59">
      <c r="I22" s="368"/>
      <c r="J22" s="368"/>
      <c r="S22" s="364"/>
      <c r="T22" s="364"/>
      <c r="AO22" s="364"/>
      <c r="AP22" s="364"/>
    </row>
    <row r="23" spans="2:59">
      <c r="I23" s="368"/>
      <c r="J23" s="368"/>
      <c r="S23" s="364"/>
      <c r="T23" s="364"/>
      <c r="AO23" s="364"/>
      <c r="AP23" s="364"/>
    </row>
    <row r="24" spans="2:59">
      <c r="I24" s="368"/>
      <c r="J24" s="368"/>
      <c r="S24" s="364"/>
      <c r="T24" s="364"/>
    </row>
    <row r="25" spans="2:59">
      <c r="I25" s="368"/>
      <c r="J25" s="368"/>
    </row>
    <row r="26" spans="2:59">
      <c r="I26" s="368"/>
      <c r="J26" s="368"/>
    </row>
    <row r="27" spans="2:59">
      <c r="I27" s="368"/>
      <c r="J27" s="368"/>
    </row>
    <row r="28" spans="2:59">
      <c r="I28" s="368"/>
      <c r="J28" s="368"/>
    </row>
    <row r="29" spans="2:59">
      <c r="I29" s="368"/>
      <c r="J29" s="368"/>
    </row>
    <row r="30" spans="2:59">
      <c r="I30" s="368"/>
      <c r="J30" s="368"/>
    </row>
    <row r="31" spans="2:59">
      <c r="I31" s="368"/>
      <c r="J31" s="368"/>
    </row>
    <row r="32" spans="2:59">
      <c r="I32" s="368"/>
      <c r="J32" s="368"/>
    </row>
    <row r="33" spans="9:10">
      <c r="I33" s="368"/>
      <c r="J33" s="368"/>
    </row>
    <row r="34" spans="9:10">
      <c r="I34" s="368"/>
      <c r="J34" s="368"/>
    </row>
  </sheetData>
  <pageMargins left="0.7" right="0.7" top="0.75" bottom="0.75" header="0.3" footer="0.3"/>
  <pageSetup paperSize="9" orientation="portrait" r:id="rId7"/>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tabColor theme="4" tint="-0.249977111117893"/>
  </sheetPr>
  <dimension ref="B1:BQ37"/>
  <sheetViews>
    <sheetView topLeftCell="BI2" workbookViewId="0">
      <selection activeCell="BO11" sqref="BO11"/>
    </sheetView>
  </sheetViews>
  <sheetFormatPr baseColWidth="10" defaultRowHeight="14.4"/>
  <cols>
    <col min="2" max="2" width="23.44140625" bestFit="1" customWidth="1"/>
    <col min="3" max="3" width="32.44140625" bestFit="1" customWidth="1"/>
    <col min="4" max="4" width="33.44140625" bestFit="1" customWidth="1"/>
    <col min="5" max="5" width="39.109375" bestFit="1" customWidth="1"/>
    <col min="6" max="6" width="40" bestFit="1" customWidth="1"/>
    <col min="7" max="7" width="61.44140625" bestFit="1" customWidth="1"/>
    <col min="8" max="8" width="41.88671875" bestFit="1" customWidth="1"/>
    <col min="9" max="13" width="11.88671875" customWidth="1"/>
    <col min="14" max="14" width="26.77734375" bestFit="1" customWidth="1"/>
    <col min="15" max="15" width="33" bestFit="1" customWidth="1"/>
    <col min="16" max="16" width="33.44140625" bestFit="1" customWidth="1"/>
    <col min="17" max="17" width="39.109375" bestFit="1" customWidth="1"/>
    <col min="18" max="18" width="40" bestFit="1" customWidth="1"/>
    <col min="19" max="25" width="11.88671875" customWidth="1"/>
    <col min="26" max="26" width="26.77734375" bestFit="1" customWidth="1"/>
    <col min="27" max="27" width="33" bestFit="1" customWidth="1"/>
    <col min="28" max="28" width="33.44140625" bestFit="1" customWidth="1"/>
    <col min="29" max="29" width="39.109375" bestFit="1" customWidth="1"/>
    <col min="30" max="30" width="40" bestFit="1" customWidth="1"/>
    <col min="31" max="37" width="11.88671875" customWidth="1"/>
    <col min="38" max="38" width="26.77734375" bestFit="1" customWidth="1"/>
    <col min="39" max="39" width="33" bestFit="1" customWidth="1"/>
    <col min="40" max="40" width="33.44140625" bestFit="1" customWidth="1"/>
    <col min="41" max="41" width="39.109375" bestFit="1" customWidth="1"/>
    <col min="42" max="42" width="40" bestFit="1" customWidth="1"/>
    <col min="43" max="48" width="11.88671875" customWidth="1"/>
    <col min="49" max="49" width="33.44140625" bestFit="1" customWidth="1"/>
    <col min="50" max="50" width="30.21875" bestFit="1" customWidth="1"/>
    <col min="51" max="52" width="16.77734375" bestFit="1" customWidth="1"/>
    <col min="53" max="53" width="14" bestFit="1" customWidth="1"/>
    <col min="54" max="55" width="17.109375" bestFit="1" customWidth="1"/>
    <col min="56" max="56" width="23.44140625" bestFit="1" customWidth="1"/>
    <col min="57" max="57" width="33.109375" bestFit="1" customWidth="1"/>
    <col min="58" max="58" width="33.44140625" bestFit="1" customWidth="1"/>
    <col min="59" max="59" width="33.109375" bestFit="1" customWidth="1"/>
    <col min="60" max="60" width="33.44140625" bestFit="1" customWidth="1"/>
    <col min="61" max="61" width="39.77734375" bestFit="1" customWidth="1"/>
    <col min="62" max="62" width="40" bestFit="1" customWidth="1"/>
    <col min="63" max="63" width="40" customWidth="1"/>
    <col min="64" max="65" width="11.88671875" customWidth="1"/>
    <col min="66" max="66" width="10.109375" customWidth="1"/>
    <col min="67" max="67" width="25.44140625" bestFit="1" customWidth="1"/>
    <col min="68" max="68" width="21.77734375" bestFit="1" customWidth="1"/>
    <col min="69" max="69" width="12.21875" bestFit="1" customWidth="1"/>
    <col min="70" max="70" width="11.88671875" bestFit="1" customWidth="1"/>
    <col min="71" max="71" width="12.21875" bestFit="1" customWidth="1"/>
    <col min="72" max="72" width="14.88671875" bestFit="1" customWidth="1"/>
    <col min="73" max="73" width="11.88671875" bestFit="1" customWidth="1"/>
  </cols>
  <sheetData>
    <row r="1" spans="2:69" s="1" customFormat="1" ht="16.8"/>
    <row r="2" spans="2:69" s="1" customFormat="1" ht="16.8"/>
    <row r="3" spans="2:69" s="1" customFormat="1" ht="16.8"/>
    <row r="4" spans="2:69" s="2" customFormat="1" ht="20.399999999999999" thickBot="1">
      <c r="B4" s="261" t="s">
        <v>649</v>
      </c>
    </row>
    <row r="5" spans="2:69" s="1" customFormat="1" ht="17.100000000000001" customHeight="1" thickTop="1"/>
    <row r="6" spans="2:69" s="1" customFormat="1" ht="17.100000000000001" customHeight="1">
      <c r="B6" s="175" t="s">
        <v>678</v>
      </c>
    </row>
    <row r="7" spans="2:69" s="1" customFormat="1" ht="17.100000000000001" customHeight="1">
      <c r="B7" s="270" t="s">
        <v>840</v>
      </c>
      <c r="C7" s="47"/>
      <c r="D7" s="47"/>
      <c r="E7" s="47"/>
    </row>
    <row r="8" spans="2:69" s="1" customFormat="1" ht="17.100000000000001" customHeight="1">
      <c r="B8" s="47" t="s">
        <v>839</v>
      </c>
      <c r="C8" s="47"/>
      <c r="D8" s="47"/>
      <c r="E8" s="47"/>
    </row>
    <row r="9" spans="2:69" s="1" customFormat="1" ht="17.100000000000001" customHeight="1">
      <c r="B9" s="271" t="s">
        <v>838</v>
      </c>
      <c r="C9" s="47"/>
      <c r="D9" s="47"/>
      <c r="E9" s="47"/>
    </row>
    <row r="10" spans="2:69" ht="14.4" customHeight="1">
      <c r="N10" s="46"/>
      <c r="Z10" s="46"/>
      <c r="AL10" s="46"/>
    </row>
    <row r="11" spans="2:69" s="478" customFormat="1" ht="19.2">
      <c r="B11" s="476" t="s">
        <v>1008</v>
      </c>
      <c r="N11" s="476" t="s">
        <v>1009</v>
      </c>
      <c r="Z11" s="476" t="s">
        <v>1010</v>
      </c>
      <c r="AL11" s="476" t="s">
        <v>1011</v>
      </c>
      <c r="AW11" s="476" t="s">
        <v>1493</v>
      </c>
      <c r="BD11" s="476" t="s">
        <v>1486</v>
      </c>
      <c r="BO11" s="476" t="s">
        <v>1489</v>
      </c>
    </row>
    <row r="12" spans="2:69" ht="14.4" customHeight="1">
      <c r="B12" s="46"/>
      <c r="N12" s="46"/>
      <c r="Z12" s="46"/>
      <c r="AL12" s="46"/>
    </row>
    <row r="13" spans="2:69">
      <c r="B13" s="54"/>
      <c r="C13" s="55" t="s">
        <v>151</v>
      </c>
      <c r="D13" s="54"/>
      <c r="E13" s="56"/>
      <c r="F13" s="56"/>
      <c r="I13" s="56"/>
      <c r="J13" s="56"/>
      <c r="K13" s="50"/>
      <c r="L13" s="50"/>
      <c r="N13" s="39"/>
      <c r="O13" s="49" t="s">
        <v>151</v>
      </c>
      <c r="P13" s="39"/>
      <c r="Q13" s="50"/>
      <c r="R13" s="50"/>
      <c r="S13" s="50"/>
      <c r="T13" s="50"/>
      <c r="U13" s="50"/>
      <c r="V13" s="50"/>
      <c r="W13" s="50"/>
      <c r="X13" s="50"/>
      <c r="Z13" s="39"/>
      <c r="AA13" s="49" t="s">
        <v>151</v>
      </c>
      <c r="AB13" s="39"/>
      <c r="AC13" s="50"/>
      <c r="AD13" s="50"/>
      <c r="AE13" s="50"/>
      <c r="AF13" s="50"/>
      <c r="AG13" s="50"/>
      <c r="AH13" s="50"/>
      <c r="AI13" s="50"/>
      <c r="AJ13" s="50"/>
      <c r="AL13" s="39"/>
      <c r="AM13" s="49" t="s">
        <v>151</v>
      </c>
      <c r="AN13" s="39"/>
      <c r="AO13" s="50"/>
      <c r="AP13" s="50"/>
      <c r="AQ13" s="50"/>
      <c r="AR13" s="50"/>
      <c r="AW13" s="254" t="s">
        <v>155</v>
      </c>
      <c r="AX13" s="254" t="s">
        <v>151</v>
      </c>
      <c r="BE13" s="254" t="s">
        <v>151</v>
      </c>
      <c r="BO13" s="254" t="s">
        <v>1490</v>
      </c>
      <c r="BP13" s="254" t="s">
        <v>151</v>
      </c>
    </row>
    <row r="14" spans="2:69">
      <c r="B14" s="54"/>
      <c r="C14" s="54" t="s">
        <v>150</v>
      </c>
      <c r="D14" s="54"/>
      <c r="E14" s="54" t="s">
        <v>152</v>
      </c>
      <c r="F14" s="54" t="s">
        <v>154</v>
      </c>
      <c r="I14" s="54"/>
      <c r="J14" s="54"/>
      <c r="K14" s="50"/>
      <c r="L14" s="50"/>
      <c r="N14" s="39"/>
      <c r="O14" s="39" t="s">
        <v>153</v>
      </c>
      <c r="P14" s="39" t="s">
        <v>155</v>
      </c>
      <c r="Q14" s="39" t="s">
        <v>152</v>
      </c>
      <c r="R14" s="39" t="s">
        <v>154</v>
      </c>
      <c r="S14" s="39"/>
      <c r="T14" s="39"/>
      <c r="U14" s="50"/>
      <c r="V14" s="50"/>
      <c r="W14" s="50"/>
      <c r="X14" s="50"/>
      <c r="Z14" s="39"/>
      <c r="AA14" s="39" t="s">
        <v>153</v>
      </c>
      <c r="AB14" s="39" t="s">
        <v>155</v>
      </c>
      <c r="AC14" s="39" t="s">
        <v>152</v>
      </c>
      <c r="AD14" s="39" t="s">
        <v>154</v>
      </c>
      <c r="AE14" s="39"/>
      <c r="AF14" s="39"/>
      <c r="AG14" s="50"/>
      <c r="AH14" s="50"/>
      <c r="AI14" s="50"/>
      <c r="AJ14" s="50"/>
      <c r="AL14" s="39"/>
      <c r="AM14" s="39" t="s">
        <v>150</v>
      </c>
      <c r="AN14" s="39"/>
      <c r="AO14" s="39" t="s">
        <v>152</v>
      </c>
      <c r="AP14" s="39" t="s">
        <v>154</v>
      </c>
      <c r="AQ14" s="39"/>
      <c r="AR14" s="39"/>
      <c r="AW14" s="254" t="s">
        <v>148</v>
      </c>
      <c r="AX14" t="s">
        <v>27</v>
      </c>
      <c r="AY14" t="s">
        <v>149</v>
      </c>
      <c r="BE14">
        <v>2020</v>
      </c>
      <c r="BG14">
        <v>2021</v>
      </c>
      <c r="BI14" t="s">
        <v>853</v>
      </c>
      <c r="BJ14" t="s">
        <v>154</v>
      </c>
      <c r="BO14" s="254" t="s">
        <v>148</v>
      </c>
      <c r="BP14" t="s">
        <v>150</v>
      </c>
      <c r="BQ14" t="s">
        <v>149</v>
      </c>
    </row>
    <row r="15" spans="2:69">
      <c r="B15" s="55" t="s">
        <v>148</v>
      </c>
      <c r="C15" s="54" t="s">
        <v>153</v>
      </c>
      <c r="D15" s="54" t="s">
        <v>155</v>
      </c>
      <c r="E15" s="54"/>
      <c r="F15" s="54"/>
      <c r="I15" s="54"/>
      <c r="J15" s="54"/>
      <c r="K15" s="50"/>
      <c r="L15" s="50"/>
      <c r="N15" s="49" t="s">
        <v>148</v>
      </c>
      <c r="O15" s="39" t="s">
        <v>150</v>
      </c>
      <c r="P15" s="39" t="s">
        <v>150</v>
      </c>
      <c r="Q15" s="39"/>
      <c r="R15" s="39"/>
      <c r="S15" s="39"/>
      <c r="T15" s="39"/>
      <c r="U15" s="50"/>
      <c r="V15" s="50"/>
      <c r="W15" s="50"/>
      <c r="X15" s="50"/>
      <c r="Z15" s="49" t="s">
        <v>148</v>
      </c>
      <c r="AA15" s="39" t="s">
        <v>150</v>
      </c>
      <c r="AB15" s="39" t="s">
        <v>150</v>
      </c>
      <c r="AC15" s="39"/>
      <c r="AD15" s="39"/>
      <c r="AE15" s="39"/>
      <c r="AF15" s="39"/>
      <c r="AG15" s="50"/>
      <c r="AH15" s="50"/>
      <c r="AI15" s="50"/>
      <c r="AJ15" s="50"/>
      <c r="AL15" s="49" t="s">
        <v>148</v>
      </c>
      <c r="AM15" s="39" t="s">
        <v>153</v>
      </c>
      <c r="AN15" s="39" t="s">
        <v>155</v>
      </c>
      <c r="AO15" s="39"/>
      <c r="AP15" s="39"/>
      <c r="AQ15" s="39"/>
      <c r="AR15" s="39"/>
      <c r="AW15" s="255">
        <v>2020</v>
      </c>
      <c r="AX15" s="260">
        <v>0</v>
      </c>
      <c r="AY15" s="260">
        <v>0</v>
      </c>
      <c r="BD15" s="254" t="s">
        <v>148</v>
      </c>
      <c r="BE15" t="s">
        <v>854</v>
      </c>
      <c r="BF15" t="s">
        <v>155</v>
      </c>
      <c r="BG15" t="s">
        <v>854</v>
      </c>
      <c r="BH15" t="s">
        <v>155</v>
      </c>
      <c r="BO15" s="255" t="s">
        <v>150</v>
      </c>
      <c r="BP15" s="475" t="e">
        <v>#N/A</v>
      </c>
      <c r="BQ15" s="475" t="e">
        <v>#N/A</v>
      </c>
    </row>
    <row r="16" spans="2:69">
      <c r="B16" s="54" t="s">
        <v>9</v>
      </c>
      <c r="C16" s="57"/>
      <c r="D16" s="57">
        <v>0</v>
      </c>
      <c r="E16" s="57"/>
      <c r="F16" s="57">
        <v>0</v>
      </c>
      <c r="I16" s="57"/>
      <c r="J16" s="57"/>
      <c r="K16" s="39"/>
      <c r="L16" s="39"/>
      <c r="N16" s="39" t="s">
        <v>150</v>
      </c>
      <c r="O16" s="39"/>
      <c r="P16" s="39">
        <v>0</v>
      </c>
      <c r="Q16" s="39"/>
      <c r="R16" s="39">
        <v>0</v>
      </c>
      <c r="S16" s="39"/>
      <c r="T16" s="39"/>
      <c r="U16" s="39"/>
      <c r="V16" s="39"/>
      <c r="W16" s="39"/>
      <c r="X16" s="39"/>
      <c r="Z16" s="39" t="s">
        <v>150</v>
      </c>
      <c r="AA16" s="39"/>
      <c r="AB16" s="39">
        <v>0</v>
      </c>
      <c r="AC16" s="39"/>
      <c r="AD16" s="39">
        <v>0</v>
      </c>
      <c r="AE16" s="39"/>
      <c r="AF16" s="39"/>
      <c r="AG16" s="39"/>
      <c r="AH16" s="39"/>
      <c r="AI16" s="39"/>
      <c r="AJ16" s="39"/>
      <c r="AL16" s="39" t="s">
        <v>150</v>
      </c>
      <c r="AM16" s="39"/>
      <c r="AN16" s="39">
        <v>0</v>
      </c>
      <c r="AO16" s="39"/>
      <c r="AP16" s="39">
        <v>0</v>
      </c>
      <c r="AQ16" s="39"/>
      <c r="AR16" s="39"/>
      <c r="AW16" s="256" t="s">
        <v>14</v>
      </c>
      <c r="AX16" s="260">
        <v>0</v>
      </c>
      <c r="AY16" s="260">
        <v>0</v>
      </c>
      <c r="BD16" s="255" t="s">
        <v>13</v>
      </c>
      <c r="BF16">
        <v>0</v>
      </c>
      <c r="BH16">
        <v>0</v>
      </c>
      <c r="BJ16">
        <v>0</v>
      </c>
      <c r="BO16" s="256" t="s">
        <v>150</v>
      </c>
      <c r="BP16" s="475" t="e">
        <v>#N/A</v>
      </c>
      <c r="BQ16" s="475" t="e">
        <v>#N/A</v>
      </c>
    </row>
    <row r="17" spans="2:69">
      <c r="B17" s="54" t="s">
        <v>150</v>
      </c>
      <c r="C17" s="57"/>
      <c r="D17" s="57">
        <v>0</v>
      </c>
      <c r="E17" s="57"/>
      <c r="F17" s="57">
        <v>0</v>
      </c>
      <c r="I17" s="57"/>
      <c r="J17" s="57"/>
      <c r="K17" s="39"/>
      <c r="L17" s="39"/>
      <c r="N17" s="39" t="s">
        <v>150</v>
      </c>
      <c r="O17" s="39"/>
      <c r="P17" s="39">
        <v>0</v>
      </c>
      <c r="Q17" s="39"/>
      <c r="R17" s="39">
        <v>0</v>
      </c>
      <c r="S17" s="39"/>
      <c r="T17" s="39"/>
      <c r="U17" s="39"/>
      <c r="V17" s="39"/>
      <c r="W17" s="39"/>
      <c r="X17" s="39"/>
      <c r="Z17" s="39" t="s">
        <v>150</v>
      </c>
      <c r="AA17" s="39"/>
      <c r="AB17" s="39">
        <v>0</v>
      </c>
      <c r="AC17" s="39"/>
      <c r="AD17" s="39">
        <v>0</v>
      </c>
      <c r="AE17" s="39"/>
      <c r="AF17" s="39"/>
      <c r="AG17" s="39"/>
      <c r="AH17" s="39"/>
      <c r="AI17" s="39"/>
      <c r="AJ17" s="39"/>
      <c r="AL17" s="39" t="s">
        <v>150</v>
      </c>
      <c r="AM17" s="39"/>
      <c r="AN17" s="39">
        <v>0</v>
      </c>
      <c r="AO17" s="39"/>
      <c r="AP17" s="39">
        <v>0</v>
      </c>
      <c r="AQ17" s="39"/>
      <c r="AR17" s="39"/>
      <c r="AW17" s="257" t="s">
        <v>10</v>
      </c>
      <c r="AX17" s="260">
        <v>0</v>
      </c>
      <c r="AY17" s="260">
        <v>0</v>
      </c>
      <c r="BD17" s="256" t="s">
        <v>111</v>
      </c>
      <c r="BF17">
        <v>0</v>
      </c>
      <c r="BH17">
        <v>0</v>
      </c>
      <c r="BJ17">
        <v>0</v>
      </c>
      <c r="BO17" s="255" t="s">
        <v>149</v>
      </c>
      <c r="BP17" s="475" t="e">
        <v>#N/A</v>
      </c>
      <c r="BQ17" s="475" t="e">
        <v>#N/A</v>
      </c>
    </row>
    <row r="18" spans="2:69">
      <c r="B18" s="54" t="s">
        <v>150</v>
      </c>
      <c r="C18" s="57"/>
      <c r="D18" s="57">
        <v>0</v>
      </c>
      <c r="E18" s="57"/>
      <c r="F18" s="57">
        <v>0</v>
      </c>
      <c r="I18" s="57"/>
      <c r="J18" s="57"/>
      <c r="K18" s="39"/>
      <c r="L18" s="39"/>
      <c r="N18" s="39" t="s">
        <v>149</v>
      </c>
      <c r="O18" s="39"/>
      <c r="P18" s="39">
        <v>0</v>
      </c>
      <c r="Q18" s="39"/>
      <c r="R18" s="39">
        <v>0</v>
      </c>
      <c r="S18" s="39"/>
      <c r="T18" s="39"/>
      <c r="U18" s="39"/>
      <c r="V18" s="39"/>
      <c r="W18" s="39"/>
      <c r="X18" s="39"/>
      <c r="Z18" s="39" t="s">
        <v>149</v>
      </c>
      <c r="AA18" s="39"/>
      <c r="AB18" s="39">
        <v>0</v>
      </c>
      <c r="AC18" s="39"/>
      <c r="AD18" s="39">
        <v>0</v>
      </c>
      <c r="AE18" s="39"/>
      <c r="AF18" s="39"/>
      <c r="AG18" s="39"/>
      <c r="AH18" s="39"/>
      <c r="AI18" s="39"/>
      <c r="AJ18" s="39"/>
      <c r="AL18" s="39" t="s">
        <v>149</v>
      </c>
      <c r="AM18" s="39"/>
      <c r="AN18" s="39">
        <v>0</v>
      </c>
      <c r="AO18" s="39"/>
      <c r="AP18" s="39">
        <v>0</v>
      </c>
      <c r="AQ18" s="39"/>
      <c r="AR18" s="39"/>
      <c r="AW18" s="258" t="s">
        <v>26</v>
      </c>
      <c r="AX18" s="260">
        <v>0</v>
      </c>
      <c r="AY18" s="260">
        <v>0</v>
      </c>
      <c r="BD18" s="256" t="s">
        <v>719</v>
      </c>
      <c r="BF18">
        <v>0</v>
      </c>
      <c r="BH18">
        <v>0</v>
      </c>
      <c r="BJ18">
        <v>0</v>
      </c>
    </row>
    <row r="19" spans="2:69">
      <c r="B19" s="54" t="s">
        <v>150</v>
      </c>
      <c r="C19" s="57"/>
      <c r="D19" s="57">
        <v>0</v>
      </c>
      <c r="E19" s="57"/>
      <c r="F19" s="57">
        <v>0</v>
      </c>
      <c r="I19" s="57"/>
      <c r="J19" s="57"/>
      <c r="K19" s="39"/>
      <c r="L19" s="39"/>
      <c r="S19" s="39"/>
      <c r="T19" s="39"/>
      <c r="U19" s="39"/>
      <c r="V19" s="39"/>
      <c r="W19" s="39"/>
      <c r="X19" s="39"/>
      <c r="AE19" s="39"/>
      <c r="AF19" s="39"/>
      <c r="AG19" s="39"/>
      <c r="AH19" s="39"/>
      <c r="AI19" s="39"/>
      <c r="AJ19" s="39"/>
      <c r="AQ19" s="39"/>
      <c r="AR19" s="39"/>
      <c r="AW19" s="259" t="s">
        <v>13</v>
      </c>
      <c r="AX19" s="260">
        <v>0</v>
      </c>
      <c r="AY19" s="260">
        <v>0</v>
      </c>
      <c r="BD19" s="256" t="s">
        <v>720</v>
      </c>
      <c r="BF19">
        <v>0</v>
      </c>
      <c r="BH19">
        <v>0</v>
      </c>
      <c r="BJ19">
        <v>0</v>
      </c>
    </row>
    <row r="20" spans="2:69">
      <c r="B20" s="54" t="s">
        <v>20</v>
      </c>
      <c r="C20" s="57"/>
      <c r="D20" s="57">
        <v>0</v>
      </c>
      <c r="E20" s="57"/>
      <c r="F20" s="57">
        <v>0</v>
      </c>
      <c r="I20" s="57"/>
      <c r="J20" s="57"/>
      <c r="S20" s="39"/>
      <c r="T20" s="39"/>
      <c r="AE20" s="39"/>
      <c r="AF20" s="39"/>
      <c r="AQ20" s="39"/>
      <c r="AR20" s="39"/>
      <c r="AW20" s="259" t="s">
        <v>12</v>
      </c>
      <c r="AX20" s="260">
        <v>0</v>
      </c>
      <c r="AY20" s="260">
        <v>0</v>
      </c>
      <c r="BD20" s="256" t="s">
        <v>723</v>
      </c>
      <c r="BF20">
        <v>0</v>
      </c>
      <c r="BH20">
        <v>0</v>
      </c>
      <c r="BJ20">
        <v>0</v>
      </c>
    </row>
    <row r="21" spans="2:69">
      <c r="B21" s="54" t="s">
        <v>149</v>
      </c>
      <c r="C21" s="57"/>
      <c r="D21" s="57">
        <v>0</v>
      </c>
      <c r="E21" s="57"/>
      <c r="F21" s="57">
        <v>0</v>
      </c>
      <c r="I21" s="57"/>
      <c r="J21" s="57"/>
      <c r="S21" s="39"/>
      <c r="T21" s="39"/>
      <c r="AQ21" s="39"/>
      <c r="AR21" s="39"/>
      <c r="AW21" s="259" t="s">
        <v>33</v>
      </c>
      <c r="AX21" s="260">
        <v>0</v>
      </c>
      <c r="AY21" s="260">
        <v>0</v>
      </c>
      <c r="BD21" s="256" t="s">
        <v>722</v>
      </c>
      <c r="BF21">
        <v>0</v>
      </c>
      <c r="BH21">
        <v>0</v>
      </c>
      <c r="BJ21">
        <v>0</v>
      </c>
    </row>
    <row r="22" spans="2:69">
      <c r="I22" s="57"/>
      <c r="J22" s="57"/>
      <c r="S22" s="39"/>
      <c r="T22" s="39"/>
      <c r="AQ22" s="39"/>
      <c r="AR22" s="39"/>
      <c r="AW22" s="255" t="s">
        <v>149</v>
      </c>
      <c r="AX22" s="260">
        <v>0</v>
      </c>
      <c r="AY22" s="260">
        <v>0</v>
      </c>
      <c r="BD22" s="256" t="s">
        <v>721</v>
      </c>
      <c r="BF22">
        <v>0</v>
      </c>
      <c r="BH22">
        <v>0</v>
      </c>
      <c r="BJ22">
        <v>0</v>
      </c>
    </row>
    <row r="23" spans="2:69">
      <c r="I23" s="57"/>
      <c r="J23" s="57"/>
      <c r="S23" s="39"/>
      <c r="T23" s="39"/>
      <c r="AQ23" s="39"/>
      <c r="AR23" s="39"/>
      <c r="BD23" s="255" t="s">
        <v>12</v>
      </c>
      <c r="BF23">
        <v>0</v>
      </c>
      <c r="BH23">
        <v>0</v>
      </c>
      <c r="BJ23">
        <v>0</v>
      </c>
    </row>
    <row r="24" spans="2:69">
      <c r="I24" s="57"/>
      <c r="J24" s="57"/>
      <c r="S24" s="39"/>
      <c r="T24" s="39"/>
      <c r="BD24" s="256" t="s">
        <v>111</v>
      </c>
      <c r="BF24">
        <v>0</v>
      </c>
      <c r="BH24">
        <v>0</v>
      </c>
      <c r="BJ24">
        <v>0</v>
      </c>
    </row>
    <row r="25" spans="2:69">
      <c r="I25" s="57"/>
      <c r="J25" s="57"/>
      <c r="BD25" s="256" t="s">
        <v>719</v>
      </c>
      <c r="BF25">
        <v>0</v>
      </c>
      <c r="BH25">
        <v>0</v>
      </c>
      <c r="BJ25">
        <v>0</v>
      </c>
    </row>
    <row r="26" spans="2:69">
      <c r="I26" s="57"/>
      <c r="J26" s="57"/>
      <c r="BD26" s="256" t="s">
        <v>720</v>
      </c>
      <c r="BF26">
        <v>0</v>
      </c>
      <c r="BH26">
        <v>0</v>
      </c>
      <c r="BJ26">
        <v>0</v>
      </c>
    </row>
    <row r="27" spans="2:69">
      <c r="I27" s="57"/>
      <c r="J27" s="57"/>
      <c r="BD27" s="256" t="s">
        <v>723</v>
      </c>
      <c r="BF27">
        <v>0</v>
      </c>
      <c r="BH27">
        <v>0</v>
      </c>
      <c r="BJ27">
        <v>0</v>
      </c>
    </row>
    <row r="28" spans="2:69">
      <c r="I28" s="57"/>
      <c r="J28" s="57"/>
      <c r="BD28" s="256" t="s">
        <v>722</v>
      </c>
      <c r="BF28">
        <v>0</v>
      </c>
      <c r="BH28">
        <v>0</v>
      </c>
      <c r="BJ28">
        <v>0</v>
      </c>
    </row>
    <row r="29" spans="2:69">
      <c r="I29" s="57"/>
      <c r="J29" s="57"/>
      <c r="BD29" s="256" t="s">
        <v>721</v>
      </c>
      <c r="BF29">
        <v>0</v>
      </c>
      <c r="BH29">
        <v>0</v>
      </c>
      <c r="BJ29">
        <v>0</v>
      </c>
    </row>
    <row r="30" spans="2:69">
      <c r="I30" s="57"/>
      <c r="J30" s="57"/>
      <c r="BD30" s="255" t="s">
        <v>33</v>
      </c>
      <c r="BF30">
        <v>0</v>
      </c>
      <c r="BH30">
        <v>0</v>
      </c>
      <c r="BJ30">
        <v>0</v>
      </c>
    </row>
    <row r="31" spans="2:69">
      <c r="I31" s="57"/>
      <c r="J31" s="57"/>
      <c r="BD31" s="256" t="s">
        <v>111</v>
      </c>
      <c r="BF31">
        <v>0</v>
      </c>
      <c r="BH31">
        <v>0</v>
      </c>
      <c r="BJ31">
        <v>0</v>
      </c>
    </row>
    <row r="32" spans="2:69">
      <c r="I32" s="57"/>
      <c r="J32" s="57"/>
      <c r="BD32" s="256" t="s">
        <v>719</v>
      </c>
      <c r="BF32">
        <v>0</v>
      </c>
      <c r="BH32">
        <v>0</v>
      </c>
      <c r="BJ32">
        <v>0</v>
      </c>
    </row>
    <row r="33" spans="9:62">
      <c r="I33" s="57"/>
      <c r="J33" s="57"/>
      <c r="BD33" s="256" t="s">
        <v>720</v>
      </c>
      <c r="BF33">
        <v>0</v>
      </c>
      <c r="BH33">
        <v>0</v>
      </c>
      <c r="BJ33">
        <v>0</v>
      </c>
    </row>
    <row r="34" spans="9:62">
      <c r="I34" s="57"/>
      <c r="J34" s="57"/>
      <c r="BD34" s="256" t="s">
        <v>723</v>
      </c>
      <c r="BF34">
        <v>0</v>
      </c>
      <c r="BH34">
        <v>0</v>
      </c>
      <c r="BJ34">
        <v>0</v>
      </c>
    </row>
    <row r="35" spans="9:62">
      <c r="BD35" s="256" t="s">
        <v>722</v>
      </c>
      <c r="BF35">
        <v>0</v>
      </c>
      <c r="BH35">
        <v>0</v>
      </c>
      <c r="BJ35">
        <v>0</v>
      </c>
    </row>
    <row r="36" spans="9:62">
      <c r="BD36" s="256" t="s">
        <v>721</v>
      </c>
      <c r="BF36">
        <v>0</v>
      </c>
      <c r="BH36">
        <v>0</v>
      </c>
      <c r="BJ36">
        <v>0</v>
      </c>
    </row>
    <row r="37" spans="9:62">
      <c r="BD37" s="255" t="s">
        <v>149</v>
      </c>
      <c r="BF37">
        <v>0</v>
      </c>
      <c r="BH37">
        <v>0</v>
      </c>
      <c r="BJ37">
        <v>0</v>
      </c>
    </row>
  </sheetData>
  <pageMargins left="0.7" right="0.7" top="0.75" bottom="0.75" header="0.3" footer="0.3"/>
  <pageSetup paperSize="9"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tabColor theme="4" tint="-0.249977111117893"/>
  </sheetPr>
  <dimension ref="B1:BG6"/>
  <sheetViews>
    <sheetView topLeftCell="BC3" workbookViewId="0">
      <selection activeCell="G23" sqref="G23"/>
    </sheetView>
  </sheetViews>
  <sheetFormatPr baseColWidth="10" defaultRowHeight="14.4"/>
  <cols>
    <col min="2" max="2" width="28.77734375" bestFit="1" customWidth="1"/>
    <col min="3" max="3" width="26.44140625" bestFit="1" customWidth="1"/>
    <col min="4" max="4" width="24" bestFit="1" customWidth="1"/>
    <col min="5" max="5" width="23.21875" bestFit="1" customWidth="1"/>
    <col min="6" max="6" width="24" bestFit="1" customWidth="1"/>
    <col min="7" max="7" width="7.5546875" customWidth="1"/>
  </cols>
  <sheetData>
    <row r="1" spans="2:59" s="1" customFormat="1" ht="16.8"/>
    <row r="2" spans="2:59" s="1" customFormat="1" ht="16.8"/>
    <row r="3" spans="2:59" s="1" customFormat="1" ht="16.8"/>
    <row r="4" spans="2:59" s="2" customFormat="1" ht="20.399999999999999" thickBot="1">
      <c r="B4" s="261" t="s">
        <v>846</v>
      </c>
    </row>
    <row r="5" spans="2:59" s="1" customFormat="1" ht="17.100000000000001" customHeight="1" thickTop="1"/>
    <row r="6" spans="2:59" s="476" customFormat="1" ht="19.2">
      <c r="B6" s="476" t="s">
        <v>1487</v>
      </c>
      <c r="H6" s="476" t="s">
        <v>1012</v>
      </c>
      <c r="U6" s="476" t="s">
        <v>1013</v>
      </c>
      <c r="AG6" s="476" t="s">
        <v>1014</v>
      </c>
      <c r="AT6" s="476" t="s">
        <v>1015</v>
      </c>
      <c r="BG6" s="476" t="s">
        <v>1016</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tabColor theme="4" tint="-0.249977111117893"/>
  </sheetPr>
  <dimension ref="B1:BK6"/>
  <sheetViews>
    <sheetView tabSelected="1" zoomScale="55" zoomScaleNormal="55" workbookViewId="0">
      <selection activeCell="BK6" sqref="BK6"/>
    </sheetView>
  </sheetViews>
  <sheetFormatPr baseColWidth="10" defaultRowHeight="14.4"/>
  <cols>
    <col min="2" max="2" width="28.77734375" bestFit="1" customWidth="1"/>
    <col min="3" max="3" width="26.44140625" bestFit="1" customWidth="1"/>
    <col min="4" max="4" width="24" bestFit="1" customWidth="1"/>
    <col min="5" max="5" width="23.21875" bestFit="1" customWidth="1"/>
    <col min="6" max="6" width="24" bestFit="1" customWidth="1"/>
    <col min="7" max="7" width="7.5546875" customWidth="1"/>
    <col min="8" max="8" width="21.77734375" bestFit="1" customWidth="1"/>
    <col min="9" max="11" width="6.44140625" customWidth="1"/>
    <col min="12" max="12" width="19.109375" bestFit="1" customWidth="1"/>
    <col min="13" max="13" width="23.77734375" bestFit="1" customWidth="1"/>
    <col min="14" max="14" width="24.44140625" bestFit="1" customWidth="1"/>
    <col min="15" max="16" width="10.5546875" bestFit="1" customWidth="1"/>
    <col min="17" max="18" width="10.5546875" customWidth="1"/>
    <col min="19" max="21" width="6.44140625" customWidth="1"/>
    <col min="22" max="22" width="19.109375" bestFit="1" customWidth="1"/>
    <col min="23" max="23" width="23.77734375" bestFit="1" customWidth="1"/>
    <col min="24" max="24" width="24.44140625" bestFit="1" customWidth="1"/>
    <col min="25" max="26" width="10.5546875" bestFit="1" customWidth="1"/>
    <col min="27" max="28" width="10.5546875" customWidth="1"/>
    <col min="29" max="31" width="6.44140625" customWidth="1"/>
    <col min="32" max="32" width="19.109375" bestFit="1" customWidth="1"/>
    <col min="33" max="33" width="23.77734375" bestFit="1" customWidth="1"/>
    <col min="34" max="34" width="24.44140625" bestFit="1" customWidth="1"/>
    <col min="35" max="36" width="10.5546875" bestFit="1" customWidth="1"/>
  </cols>
  <sheetData>
    <row r="1" spans="2:63" s="1" customFormat="1" ht="16.8"/>
    <row r="2" spans="2:63" s="1" customFormat="1" ht="16.8"/>
    <row r="3" spans="2:63" s="1" customFormat="1" ht="16.8"/>
    <row r="4" spans="2:63" s="2" customFormat="1" ht="20.399999999999999" thickBot="1">
      <c r="B4" s="261" t="s">
        <v>836</v>
      </c>
    </row>
    <row r="5" spans="2:63" s="1" customFormat="1" ht="17.100000000000001" customHeight="1" thickTop="1"/>
    <row r="6" spans="2:63" s="476" customFormat="1" ht="19.2">
      <c r="B6" s="476" t="s">
        <v>1494</v>
      </c>
      <c r="H6" s="476" t="s">
        <v>141</v>
      </c>
      <c r="R6" s="476" t="s">
        <v>144</v>
      </c>
      <c r="AB6" s="476" t="s">
        <v>145</v>
      </c>
      <c r="AL6" s="476" t="s">
        <v>146</v>
      </c>
      <c r="AX6" s="476" t="s">
        <v>852</v>
      </c>
      <c r="BK6" s="476" t="s">
        <v>1489</v>
      </c>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tabColor theme="0" tint="-0.34998626667073579"/>
  </sheetPr>
  <dimension ref="B4:R78"/>
  <sheetViews>
    <sheetView topLeftCell="I8" zoomScaleNormal="100" workbookViewId="0">
      <selection activeCell="L28" sqref="L28:P51"/>
    </sheetView>
  </sheetViews>
  <sheetFormatPr baseColWidth="10" defaultRowHeight="14.4"/>
  <cols>
    <col min="1" max="1" width="6.5546875" customWidth="1"/>
    <col min="12" max="12" width="23" customWidth="1"/>
    <col min="13" max="13" width="25.77734375" customWidth="1"/>
    <col min="14" max="14" width="29.21875" bestFit="1" customWidth="1"/>
    <col min="15" max="15" width="17.88671875" customWidth="1"/>
    <col min="16" max="16" width="15.88671875" customWidth="1"/>
    <col min="17" max="17" width="22.5546875" customWidth="1"/>
    <col min="18" max="18" width="11.5546875" customWidth="1"/>
    <col min="19" max="19" width="17.109375" customWidth="1"/>
  </cols>
  <sheetData>
    <row r="4" spans="2:18" s="2" customFormat="1" ht="20.399999999999999" thickBot="1">
      <c r="B4" s="11" t="s">
        <v>802</v>
      </c>
    </row>
    <row r="5" spans="2:18" ht="15" thickTop="1"/>
    <row r="6" spans="2:18">
      <c r="B6" s="169" t="s">
        <v>139</v>
      </c>
      <c r="C6" s="170"/>
      <c r="D6" s="170"/>
      <c r="E6" s="170"/>
      <c r="F6" s="170"/>
      <c r="G6" s="170"/>
      <c r="H6" s="170"/>
      <c r="I6" s="170"/>
      <c r="J6" s="170"/>
      <c r="K6" s="170"/>
    </row>
    <row r="7" spans="2:18">
      <c r="B7" s="170"/>
      <c r="C7" s="170" t="s">
        <v>156</v>
      </c>
      <c r="D7" s="170"/>
      <c r="E7" s="170"/>
      <c r="F7" s="170"/>
      <c r="G7" s="170"/>
      <c r="H7" s="170"/>
      <c r="I7" s="170"/>
      <c r="J7" s="170"/>
      <c r="K7" s="170"/>
    </row>
    <row r="8" spans="2:18">
      <c r="B8" s="170"/>
      <c r="C8" s="170" t="s">
        <v>756</v>
      </c>
      <c r="D8" s="170"/>
      <c r="E8" s="170"/>
      <c r="F8" s="170"/>
      <c r="G8" s="170"/>
      <c r="H8" s="170"/>
      <c r="I8" s="170"/>
      <c r="J8" s="170"/>
      <c r="K8" s="170"/>
      <c r="M8" s="39"/>
      <c r="N8" s="39"/>
      <c r="O8" s="39"/>
      <c r="P8" s="39"/>
      <c r="Q8" s="39"/>
    </row>
    <row r="9" spans="2:18">
      <c r="B9" s="170"/>
      <c r="C9" s="170" t="s">
        <v>157</v>
      </c>
      <c r="D9" s="170"/>
      <c r="E9" s="170"/>
      <c r="F9" s="170"/>
      <c r="G9" s="170"/>
      <c r="H9" s="170"/>
      <c r="I9" s="170"/>
      <c r="J9" s="170"/>
      <c r="K9" s="170"/>
      <c r="M9" s="39"/>
      <c r="N9" s="39"/>
      <c r="O9" s="39"/>
      <c r="P9" s="39"/>
      <c r="Q9" s="39"/>
    </row>
    <row r="10" spans="2:18">
      <c r="K10" s="462"/>
    </row>
    <row r="11" spans="2:18">
      <c r="K11" s="462"/>
    </row>
    <row r="12" spans="2:18">
      <c r="K12" s="228"/>
    </row>
    <row r="13" spans="2:18" ht="16.8">
      <c r="B13" s="1"/>
      <c r="C13" s="155" t="s">
        <v>681</v>
      </c>
      <c r="F13" s="1"/>
      <c r="G13" s="1"/>
      <c r="H13" s="1"/>
      <c r="K13" s="289"/>
      <c r="L13" s="460" t="s">
        <v>807</v>
      </c>
      <c r="M13" s="460"/>
      <c r="N13" s="460"/>
      <c r="O13" s="460"/>
      <c r="P13" s="460"/>
      <c r="Q13" s="460"/>
      <c r="R13" s="461"/>
    </row>
    <row r="14" spans="2:18" ht="16.8">
      <c r="B14" s="179"/>
      <c r="C14" s="1"/>
      <c r="D14" s="1"/>
      <c r="E14" s="1"/>
      <c r="F14" s="1"/>
      <c r="G14" s="1"/>
      <c r="H14" s="1"/>
      <c r="K14" s="290"/>
      <c r="R14" s="240"/>
    </row>
    <row r="15" spans="2:18" ht="43.2">
      <c r="B15" s="180" t="s">
        <v>682</v>
      </c>
      <c r="C15" s="177"/>
      <c r="D15" s="177"/>
      <c r="E15" s="177"/>
      <c r="F15" s="177"/>
      <c r="G15" s="177"/>
      <c r="H15" s="1"/>
      <c r="K15" s="290"/>
      <c r="L15" s="221" t="s">
        <v>787</v>
      </c>
      <c r="M15" s="221" t="s">
        <v>781</v>
      </c>
      <c r="N15" s="221"/>
      <c r="O15" s="221" t="s">
        <v>774</v>
      </c>
      <c r="P15" s="221" t="s">
        <v>782</v>
      </c>
      <c r="Q15" s="221" t="s">
        <v>788</v>
      </c>
      <c r="R15" s="291" t="s">
        <v>806</v>
      </c>
    </row>
    <row r="16" spans="2:18" ht="16.8">
      <c r="B16" s="179" t="s">
        <v>792</v>
      </c>
      <c r="C16" s="1"/>
      <c r="D16" s="1"/>
      <c r="E16" s="1"/>
      <c r="F16" s="1"/>
      <c r="G16" s="1"/>
      <c r="H16" s="1"/>
      <c r="K16" s="292" t="s">
        <v>789</v>
      </c>
      <c r="L16" s="379"/>
      <c r="M16" s="286"/>
      <c r="N16" s="286"/>
      <c r="O16" s="301" t="str">
        <f>+IFERROR((VLOOKUP(L16,Tabla19[[Concat.]:[Distancia recorrida en ZBE (Km) promedio* (A cumplimentar)]],3,FALSE)),"")</f>
        <v/>
      </c>
      <c r="P16" s="301" t="str">
        <f>IFERROR((VLOOKUP(L16,Tabla19[[Concat.]:[Consumo (ud/100km) promedio]],2,FALSE)),"")</f>
        <v/>
      </c>
      <c r="Q16" s="287" t="str">
        <f>IFERROR((P16*O16*M16),"")</f>
        <v/>
      </c>
      <c r="R16" s="380"/>
    </row>
    <row r="17" spans="2:18" ht="16.5" customHeight="1">
      <c r="B17" s="179" t="s">
        <v>793</v>
      </c>
      <c r="C17" s="1"/>
      <c r="D17" s="1"/>
      <c r="E17" s="1"/>
      <c r="F17" s="1"/>
      <c r="G17" s="1"/>
      <c r="H17" s="1"/>
      <c r="K17" s="292"/>
      <c r="L17" s="232"/>
      <c r="M17" s="232"/>
      <c r="N17" s="232"/>
      <c r="O17" s="232"/>
      <c r="P17" s="232"/>
      <c r="Q17" s="288"/>
      <c r="R17" s="293"/>
    </row>
    <row r="18" spans="2:18" ht="16.5" customHeight="1">
      <c r="B18" s="179"/>
      <c r="C18" s="1"/>
      <c r="D18" s="1"/>
      <c r="E18" s="1"/>
      <c r="F18" s="1"/>
      <c r="G18" s="1"/>
      <c r="H18" s="1"/>
      <c r="K18" s="237"/>
      <c r="R18" s="240"/>
    </row>
    <row r="19" spans="2:18" ht="16.8">
      <c r="B19" s="180" t="s">
        <v>692</v>
      </c>
      <c r="C19" s="177"/>
      <c r="D19" s="177"/>
      <c r="E19" s="177"/>
      <c r="F19" s="177"/>
      <c r="G19" s="177"/>
      <c r="H19" s="1"/>
      <c r="K19" s="465" t="s">
        <v>790</v>
      </c>
      <c r="L19" s="463" t="s">
        <v>797</v>
      </c>
      <c r="M19" s="463"/>
      <c r="N19" s="463"/>
      <c r="O19" s="463"/>
      <c r="P19" s="463"/>
      <c r="Q19" s="463"/>
      <c r="R19" s="464"/>
    </row>
    <row r="20" spans="2:18" ht="20.100000000000001" customHeight="1">
      <c r="B20" s="179" t="s">
        <v>701</v>
      </c>
      <c r="C20" s="1"/>
      <c r="D20" s="1"/>
      <c r="E20" s="1"/>
      <c r="F20" s="1"/>
      <c r="G20" s="1"/>
      <c r="H20" s="1"/>
      <c r="K20" s="465"/>
      <c r="L20" s="458"/>
      <c r="M20" s="458"/>
      <c r="N20" s="458"/>
      <c r="O20" s="458"/>
      <c r="P20" s="458"/>
      <c r="Q20" s="458"/>
      <c r="R20" s="459"/>
    </row>
    <row r="21" spans="2:18" ht="20.399999999999999">
      <c r="B21" s="179"/>
      <c r="C21" s="1"/>
      <c r="D21" s="1"/>
      <c r="E21" s="1"/>
      <c r="F21" s="1"/>
      <c r="G21" s="1"/>
      <c r="H21" s="1"/>
      <c r="K21" s="465"/>
      <c r="L21" s="231" t="s">
        <v>786</v>
      </c>
      <c r="M21" s="231" t="s">
        <v>798</v>
      </c>
      <c r="N21" s="231"/>
      <c r="O21" s="231" t="s">
        <v>774</v>
      </c>
      <c r="P21" s="231" t="s">
        <v>782</v>
      </c>
      <c r="Q21" s="231" t="s">
        <v>788</v>
      </c>
      <c r="R21" s="294" t="s">
        <v>30</v>
      </c>
    </row>
    <row r="22" spans="2:18" ht="16.8">
      <c r="B22" s="180" t="s">
        <v>693</v>
      </c>
      <c r="C22" s="177"/>
      <c r="D22" s="177"/>
      <c r="E22" s="177"/>
      <c r="F22" s="177"/>
      <c r="G22" s="177"/>
      <c r="H22" s="1"/>
      <c r="K22" s="466"/>
      <c r="L22" s="295" t="s">
        <v>791</v>
      </c>
      <c r="M22" s="295">
        <v>400</v>
      </c>
      <c r="N22" s="296"/>
      <c r="O22" s="297">
        <v>4</v>
      </c>
      <c r="P22" s="295">
        <f>+VLOOKUP(L22,Tabla19[[Concat.]:[Consumo (ud/100km) promedio]],2,FALSE)</f>
        <v>5</v>
      </c>
      <c r="Q22" s="295">
        <f>+P22*O22*M22</f>
        <v>8000</v>
      </c>
      <c r="R22" s="298" t="s">
        <v>78</v>
      </c>
    </row>
    <row r="23" spans="2:18" ht="16.8">
      <c r="B23" s="179" t="s">
        <v>704</v>
      </c>
      <c r="C23" s="1"/>
      <c r="D23" s="1"/>
      <c r="E23" s="1"/>
      <c r="F23" s="1"/>
      <c r="G23" s="1"/>
      <c r="H23" s="1"/>
    </row>
    <row r="24" spans="2:18" ht="16.8">
      <c r="B24" s="186"/>
      <c r="C24" s="1"/>
      <c r="D24" s="1"/>
      <c r="E24" s="1"/>
      <c r="F24" s="1"/>
      <c r="G24" s="1"/>
      <c r="H24" s="1"/>
    </row>
    <row r="25" spans="2:18" ht="16.8">
      <c r="B25" s="155"/>
      <c r="C25" s="1"/>
      <c r="D25" s="1"/>
      <c r="E25" s="1"/>
      <c r="F25" s="1"/>
      <c r="G25" s="1"/>
      <c r="H25" s="1"/>
      <c r="K25" s="249" t="s">
        <v>822</v>
      </c>
    </row>
    <row r="26" spans="2:18" ht="15.6">
      <c r="K26" s="233"/>
      <c r="L26" s="234" t="s">
        <v>794</v>
      </c>
      <c r="M26" s="135"/>
      <c r="N26" s="135"/>
      <c r="O26" s="235"/>
      <c r="P26" s="135"/>
      <c r="Q26" s="236"/>
    </row>
    <row r="27" spans="2:18" ht="53.4">
      <c r="K27" s="237"/>
      <c r="L27" s="238" t="s">
        <v>757</v>
      </c>
      <c r="M27" s="238" t="s">
        <v>21</v>
      </c>
      <c r="N27" s="239" t="s">
        <v>639</v>
      </c>
      <c r="O27" s="238" t="s">
        <v>780</v>
      </c>
      <c r="P27" s="221" t="s">
        <v>795</v>
      </c>
      <c r="Q27" s="240"/>
    </row>
    <row r="28" spans="2:18">
      <c r="K28" s="237"/>
      <c r="L28" s="211" t="s">
        <v>118</v>
      </c>
      <c r="M28" s="208" t="s">
        <v>758</v>
      </c>
      <c r="N28" s="224" t="str">
        <f t="shared" ref="N28:N51" si="0">+L28&amp;", "&amp;M28</f>
        <v>A pie, -</v>
      </c>
      <c r="O28" s="219" t="s">
        <v>758</v>
      </c>
      <c r="P28" s="229"/>
      <c r="Q28" s="240"/>
    </row>
    <row r="29" spans="2:18">
      <c r="K29" s="237"/>
      <c r="L29" s="212" t="s">
        <v>628</v>
      </c>
      <c r="M29" s="210" t="s">
        <v>759</v>
      </c>
      <c r="N29" s="225" t="str">
        <f t="shared" si="0"/>
        <v>Autobús, Eléctrico (kWh)</v>
      </c>
      <c r="O29" s="220">
        <v>188</v>
      </c>
      <c r="P29" s="229"/>
      <c r="Q29" s="240"/>
    </row>
    <row r="30" spans="2:18">
      <c r="K30" s="237"/>
      <c r="L30" s="212" t="s">
        <v>628</v>
      </c>
      <c r="M30" s="210" t="s">
        <v>760</v>
      </c>
      <c r="N30" s="225" t="str">
        <f t="shared" si="0"/>
        <v>Autobús, Gasóleo A (B7) (l)</v>
      </c>
      <c r="O30" s="220">
        <v>30</v>
      </c>
      <c r="P30" s="229"/>
      <c r="Q30" s="240"/>
    </row>
    <row r="31" spans="2:18">
      <c r="K31" s="237"/>
      <c r="L31" s="212" t="s">
        <v>628</v>
      </c>
      <c r="M31" s="210" t="s">
        <v>762</v>
      </c>
      <c r="N31" s="225" t="str">
        <f t="shared" si="0"/>
        <v>Autobús, GNC (Kg)</v>
      </c>
      <c r="O31" s="220">
        <v>12.2</v>
      </c>
      <c r="P31" s="229"/>
      <c r="Q31" s="240"/>
    </row>
    <row r="32" spans="2:18">
      <c r="K32" s="237"/>
      <c r="L32" s="212" t="s">
        <v>628</v>
      </c>
      <c r="M32" s="210" t="s">
        <v>763</v>
      </c>
      <c r="N32" s="225" t="str">
        <f t="shared" si="0"/>
        <v>Autobús, Híbrido (l)</v>
      </c>
      <c r="O32" s="220">
        <v>30</v>
      </c>
      <c r="P32" s="229"/>
      <c r="Q32" s="240"/>
    </row>
    <row r="33" spans="2:17">
      <c r="K33" s="237"/>
      <c r="L33" s="211" t="s">
        <v>49</v>
      </c>
      <c r="M33" s="209"/>
      <c r="N33" s="226" t="str">
        <f t="shared" si="0"/>
        <v xml:space="preserve">Bicicleta, </v>
      </c>
      <c r="O33" s="219" t="s">
        <v>758</v>
      </c>
      <c r="P33" s="229"/>
      <c r="Q33" s="240"/>
    </row>
    <row r="34" spans="2:17" ht="16.8">
      <c r="B34" s="155"/>
      <c r="C34" s="1"/>
      <c r="D34" s="1"/>
      <c r="E34" s="1"/>
      <c r="F34" s="1"/>
      <c r="G34" s="1"/>
      <c r="H34" s="1"/>
      <c r="K34" s="237"/>
      <c r="L34" s="212" t="s">
        <v>622</v>
      </c>
      <c r="M34" s="210" t="s">
        <v>760</v>
      </c>
      <c r="N34" s="225" t="str">
        <f t="shared" si="0"/>
        <v>Camiones, Gasóleo A (B7) (l)</v>
      </c>
      <c r="O34" s="220">
        <v>35</v>
      </c>
      <c r="P34" s="230"/>
      <c r="Q34" s="240"/>
    </row>
    <row r="35" spans="2:17" ht="16.8">
      <c r="B35" s="1"/>
      <c r="C35" s="1"/>
      <c r="D35" s="1"/>
      <c r="E35" s="1"/>
      <c r="F35" s="1"/>
      <c r="G35" s="1"/>
      <c r="H35" s="1"/>
      <c r="K35" s="237"/>
      <c r="L35" s="212" t="s">
        <v>622</v>
      </c>
      <c r="M35" s="210" t="s">
        <v>761</v>
      </c>
      <c r="N35" s="225" t="str">
        <f t="shared" si="0"/>
        <v>Camiones, Gasolina (E5) (l)</v>
      </c>
      <c r="O35" s="220" t="s">
        <v>758</v>
      </c>
      <c r="P35" s="230"/>
      <c r="Q35" s="240"/>
    </row>
    <row r="36" spans="2:17" ht="16.8">
      <c r="B36" s="155"/>
      <c r="C36" s="1"/>
      <c r="D36" s="1"/>
      <c r="E36" s="1"/>
      <c r="F36" s="1"/>
      <c r="G36" s="1"/>
      <c r="H36" s="1"/>
      <c r="K36" s="237"/>
      <c r="L36" s="212" t="s">
        <v>622</v>
      </c>
      <c r="M36" s="210" t="s">
        <v>762</v>
      </c>
      <c r="N36" s="225" t="str">
        <f t="shared" si="0"/>
        <v>Camiones, GNC (Kg)</v>
      </c>
      <c r="O36" s="220">
        <v>27</v>
      </c>
      <c r="P36" s="230"/>
      <c r="Q36" s="240"/>
    </row>
    <row r="37" spans="2:17" ht="16.8">
      <c r="B37" s="1"/>
      <c r="C37" s="1"/>
      <c r="D37" s="1"/>
      <c r="E37" s="1"/>
      <c r="F37" s="1"/>
      <c r="G37" s="1"/>
      <c r="H37" s="1"/>
      <c r="K37" s="237"/>
      <c r="L37" s="212" t="s">
        <v>622</v>
      </c>
      <c r="M37" s="210" t="s">
        <v>763</v>
      </c>
      <c r="N37" s="225" t="str">
        <f t="shared" si="0"/>
        <v>Camiones, Híbrido (l)</v>
      </c>
      <c r="O37" s="220">
        <v>35</v>
      </c>
      <c r="P37" s="230"/>
      <c r="Q37" s="240"/>
    </row>
    <row r="38" spans="2:17" ht="16.8">
      <c r="B38" s="155"/>
      <c r="C38" s="1"/>
      <c r="D38" s="1"/>
      <c r="E38" s="1"/>
      <c r="F38" s="1"/>
      <c r="G38" s="1"/>
      <c r="H38" s="1"/>
      <c r="K38" s="237"/>
      <c r="L38" s="211" t="s">
        <v>623</v>
      </c>
      <c r="M38" s="209" t="s">
        <v>759</v>
      </c>
      <c r="N38" s="226" t="str">
        <f t="shared" si="0"/>
        <v>Ciclomotores y motocicletas, Eléctrico (kWh)</v>
      </c>
      <c r="O38" s="219">
        <v>3</v>
      </c>
      <c r="P38" s="230"/>
      <c r="Q38" s="240"/>
    </row>
    <row r="39" spans="2:17" ht="16.8">
      <c r="B39" s="1"/>
      <c r="C39" s="1"/>
      <c r="D39" s="1"/>
      <c r="E39" s="1"/>
      <c r="F39" s="1"/>
      <c r="G39" s="1"/>
      <c r="H39" s="1"/>
      <c r="K39" s="237"/>
      <c r="L39" s="211" t="s">
        <v>623</v>
      </c>
      <c r="M39" s="209" t="s">
        <v>761</v>
      </c>
      <c r="N39" s="226" t="str">
        <f t="shared" si="0"/>
        <v>Ciclomotores y motocicletas, Gasolina (E5) (l)</v>
      </c>
      <c r="O39" s="219">
        <v>4.4000000000000004</v>
      </c>
      <c r="P39" s="230"/>
      <c r="Q39" s="240"/>
    </row>
    <row r="40" spans="2:17" ht="16.8">
      <c r="B40" s="155"/>
      <c r="C40" s="1"/>
      <c r="D40" s="1"/>
      <c r="E40" s="1"/>
      <c r="F40" s="1"/>
      <c r="G40" s="1"/>
      <c r="H40" s="1"/>
      <c r="K40" s="237"/>
      <c r="L40" s="212" t="s">
        <v>621</v>
      </c>
      <c r="M40" s="210" t="s">
        <v>759</v>
      </c>
      <c r="N40" s="225" t="str">
        <f t="shared" si="0"/>
        <v>Furgonetas y furgones, Eléctrico (kWh)</v>
      </c>
      <c r="O40" s="220">
        <v>24</v>
      </c>
      <c r="P40" s="230"/>
      <c r="Q40" s="240"/>
    </row>
    <row r="41" spans="2:17" ht="16.8">
      <c r="B41" s="1"/>
      <c r="C41" s="1"/>
      <c r="D41" s="1"/>
      <c r="E41" s="1"/>
      <c r="F41" s="1"/>
      <c r="G41" s="1"/>
      <c r="K41" s="237"/>
      <c r="L41" s="212" t="s">
        <v>621</v>
      </c>
      <c r="M41" s="210" t="s">
        <v>760</v>
      </c>
      <c r="N41" s="225" t="str">
        <f t="shared" si="0"/>
        <v>Furgonetas y furgones, Gasóleo A (B7) (l)</v>
      </c>
      <c r="O41" s="220">
        <v>11.5</v>
      </c>
      <c r="P41" s="230"/>
      <c r="Q41" s="240"/>
    </row>
    <row r="42" spans="2:17" ht="16.8">
      <c r="B42" s="155"/>
      <c r="C42" s="1"/>
      <c r="D42" s="1"/>
      <c r="E42" s="1"/>
      <c r="F42" s="1"/>
      <c r="G42" s="1"/>
      <c r="K42" s="237"/>
      <c r="L42" s="212" t="s">
        <v>621</v>
      </c>
      <c r="M42" s="210" t="s">
        <v>761</v>
      </c>
      <c r="N42" s="225" t="str">
        <f t="shared" si="0"/>
        <v>Furgonetas y furgones, Gasolina (E5) (l)</v>
      </c>
      <c r="O42" s="220">
        <v>14</v>
      </c>
      <c r="P42" s="230"/>
      <c r="Q42" s="240"/>
    </row>
    <row r="43" spans="2:17" ht="16.8">
      <c r="B43" s="1"/>
      <c r="C43" s="1"/>
      <c r="D43" s="1"/>
      <c r="E43" s="1"/>
      <c r="F43" s="1"/>
      <c r="G43" s="1"/>
      <c r="K43" s="237"/>
      <c r="L43" s="212" t="s">
        <v>621</v>
      </c>
      <c r="M43" s="210" t="s">
        <v>799</v>
      </c>
      <c r="N43" s="225" t="str">
        <f t="shared" si="0"/>
        <v>Furgonetas y furgones, GLP (Kg)</v>
      </c>
      <c r="O43" s="220">
        <v>34</v>
      </c>
      <c r="P43" s="230"/>
      <c r="Q43" s="240"/>
    </row>
    <row r="44" spans="2:17" ht="16.8">
      <c r="B44" s="155"/>
      <c r="C44" s="1"/>
      <c r="D44" s="1"/>
      <c r="E44" s="1"/>
      <c r="F44" s="1"/>
      <c r="G44" s="1"/>
      <c r="K44" s="237"/>
      <c r="L44" s="212" t="s">
        <v>621</v>
      </c>
      <c r="M44" s="210" t="s">
        <v>763</v>
      </c>
      <c r="N44" s="225" t="str">
        <f t="shared" si="0"/>
        <v>Furgonetas y furgones, Híbrido (l)</v>
      </c>
      <c r="O44" s="220">
        <v>14</v>
      </c>
      <c r="P44" s="230"/>
      <c r="Q44" s="240"/>
    </row>
    <row r="45" spans="2:17" ht="16.8">
      <c r="B45" s="1"/>
      <c r="C45" s="1"/>
      <c r="D45" s="1"/>
      <c r="E45" s="1"/>
      <c r="F45" s="1"/>
      <c r="G45" s="1"/>
      <c r="K45" s="237"/>
      <c r="L45" s="211" t="s">
        <v>55</v>
      </c>
      <c r="M45" s="209"/>
      <c r="N45" s="226" t="str">
        <f t="shared" si="0"/>
        <v xml:space="preserve">Metro, </v>
      </c>
      <c r="O45" s="219" t="s">
        <v>758</v>
      </c>
      <c r="P45" s="229"/>
      <c r="Q45" s="240"/>
    </row>
    <row r="46" spans="2:17" ht="16.8">
      <c r="B46" s="155"/>
      <c r="C46" s="1"/>
      <c r="D46" s="1"/>
      <c r="E46" s="1"/>
      <c r="F46" s="1"/>
      <c r="G46" s="1"/>
      <c r="K46" s="237"/>
      <c r="L46" s="212" t="s">
        <v>161</v>
      </c>
      <c r="M46" s="210"/>
      <c r="N46" s="225" t="str">
        <f t="shared" si="0"/>
        <v xml:space="preserve">Tranvía / Tren, </v>
      </c>
      <c r="O46" s="220" t="s">
        <v>758</v>
      </c>
      <c r="P46" s="229"/>
      <c r="Q46" s="240"/>
    </row>
    <row r="47" spans="2:17" ht="16.8">
      <c r="B47" s="1"/>
      <c r="C47" s="1"/>
      <c r="D47" s="1"/>
      <c r="E47" s="1"/>
      <c r="F47" s="1"/>
      <c r="G47" s="1"/>
      <c r="K47" s="237"/>
      <c r="L47" s="211" t="s">
        <v>38</v>
      </c>
      <c r="M47" s="209" t="s">
        <v>759</v>
      </c>
      <c r="N47" s="226" t="str">
        <f t="shared" si="0"/>
        <v>Turismos, Eléctrico (kWh)</v>
      </c>
      <c r="O47" s="219">
        <v>15</v>
      </c>
      <c r="P47" s="229"/>
      <c r="Q47" s="240"/>
    </row>
    <row r="48" spans="2:17" ht="16.8">
      <c r="B48" s="155"/>
      <c r="C48" s="1"/>
      <c r="D48" s="1"/>
      <c r="E48" s="1"/>
      <c r="F48" s="1"/>
      <c r="G48" s="1"/>
      <c r="K48" s="237"/>
      <c r="L48" s="211" t="s">
        <v>38</v>
      </c>
      <c r="M48" s="209" t="s">
        <v>760</v>
      </c>
      <c r="N48" s="226" t="str">
        <f t="shared" si="0"/>
        <v>Turismos, Gasóleo A (B7) (l)</v>
      </c>
      <c r="O48" s="219">
        <v>5</v>
      </c>
      <c r="P48" s="229"/>
      <c r="Q48" s="240"/>
    </row>
    <row r="49" spans="2:18" ht="16.8">
      <c r="B49" s="1"/>
      <c r="C49" s="1"/>
      <c r="D49" s="1"/>
      <c r="E49" s="1"/>
      <c r="F49" s="1"/>
      <c r="G49" s="1"/>
      <c r="K49" s="237"/>
      <c r="L49" s="211" t="s">
        <v>38</v>
      </c>
      <c r="M49" s="209" t="s">
        <v>761</v>
      </c>
      <c r="N49" s="226" t="str">
        <f t="shared" si="0"/>
        <v>Turismos, Gasolina (E5) (l)</v>
      </c>
      <c r="O49" s="219">
        <v>6.9</v>
      </c>
      <c r="P49" s="229"/>
      <c r="Q49" s="240"/>
    </row>
    <row r="50" spans="2:18" ht="16.8">
      <c r="B50" s="155"/>
      <c r="C50" s="1"/>
      <c r="D50" s="1"/>
      <c r="E50" s="1"/>
      <c r="F50" s="1"/>
      <c r="G50" s="1"/>
      <c r="K50" s="237"/>
      <c r="L50" s="211" t="s">
        <v>38</v>
      </c>
      <c r="M50" s="209" t="s">
        <v>799</v>
      </c>
      <c r="N50" s="226" t="str">
        <f t="shared" si="0"/>
        <v>Turismos, GLP (Kg)</v>
      </c>
      <c r="O50" s="219">
        <v>8.6</v>
      </c>
      <c r="P50" s="229"/>
      <c r="Q50" s="240"/>
    </row>
    <row r="51" spans="2:18" ht="16.8">
      <c r="B51" s="1"/>
      <c r="C51" s="1"/>
      <c r="D51" s="1"/>
      <c r="E51" s="1"/>
      <c r="F51" s="1"/>
      <c r="G51" s="1"/>
      <c r="K51" s="237"/>
      <c r="L51" s="211" t="s">
        <v>38</v>
      </c>
      <c r="M51" s="209" t="s">
        <v>763</v>
      </c>
      <c r="N51" s="226" t="str">
        <f t="shared" si="0"/>
        <v>Turismos, Híbrido (l)</v>
      </c>
      <c r="O51" s="219">
        <v>6.9</v>
      </c>
      <c r="P51" s="229"/>
      <c r="Q51" s="240"/>
    </row>
    <row r="52" spans="2:18" ht="16.8">
      <c r="B52" s="155"/>
      <c r="C52" s="1"/>
      <c r="D52" s="1"/>
      <c r="E52" s="1"/>
      <c r="F52" s="1"/>
      <c r="G52" s="1"/>
      <c r="K52" s="237"/>
      <c r="L52" s="241" t="s">
        <v>801</v>
      </c>
      <c r="Q52" s="240"/>
    </row>
    <row r="53" spans="2:18" ht="16.5" customHeight="1">
      <c r="B53" s="1"/>
      <c r="C53" s="1"/>
      <c r="D53" s="1"/>
      <c r="E53" s="1"/>
      <c r="F53" s="1"/>
      <c r="G53" s="1"/>
      <c r="K53" s="237"/>
      <c r="L53" s="458" t="s">
        <v>796</v>
      </c>
      <c r="M53" s="458"/>
      <c r="N53" s="458"/>
      <c r="O53" s="458"/>
      <c r="P53" s="458"/>
      <c r="Q53" s="459"/>
    </row>
    <row r="54" spans="2:18" ht="16.8">
      <c r="B54" s="155"/>
      <c r="C54" s="1"/>
      <c r="D54" s="1"/>
      <c r="E54" s="1"/>
      <c r="F54" s="1"/>
      <c r="G54" s="1"/>
      <c r="K54" s="237"/>
      <c r="L54" s="458"/>
      <c r="M54" s="458"/>
      <c r="N54" s="458"/>
      <c r="O54" s="458"/>
      <c r="P54" s="458"/>
      <c r="Q54" s="459"/>
    </row>
    <row r="55" spans="2:18" ht="16.8">
      <c r="B55" s="1"/>
      <c r="C55" s="1"/>
      <c r="D55" s="1"/>
      <c r="E55" s="1"/>
      <c r="F55" s="1"/>
      <c r="G55" s="1"/>
      <c r="K55" s="237"/>
      <c r="Q55" s="240"/>
    </row>
    <row r="56" spans="2:18" ht="16.8">
      <c r="B56" s="155"/>
      <c r="C56" s="1"/>
      <c r="D56" s="1"/>
      <c r="E56" s="1"/>
      <c r="F56" s="1"/>
      <c r="G56" s="1"/>
      <c r="K56" s="237"/>
      <c r="L56" s="243" t="s">
        <v>770</v>
      </c>
      <c r="M56" s="243"/>
      <c r="N56" s="243"/>
      <c r="O56" s="243"/>
      <c r="P56" s="243"/>
      <c r="Q56" s="250"/>
    </row>
    <row r="57" spans="2:18" ht="16.8">
      <c r="B57" s="1"/>
      <c r="C57" s="1"/>
      <c r="D57" s="1"/>
      <c r="E57" s="1"/>
      <c r="F57" s="1"/>
      <c r="G57" s="1"/>
      <c r="K57" s="237"/>
      <c r="L57" s="243" t="s">
        <v>769</v>
      </c>
      <c r="M57" s="243"/>
      <c r="N57" s="243"/>
      <c r="O57" s="243"/>
      <c r="P57" s="272" t="s">
        <v>779</v>
      </c>
      <c r="Q57" s="250"/>
    </row>
    <row r="58" spans="2:18" ht="16.8">
      <c r="B58" s="155"/>
      <c r="C58" s="1"/>
      <c r="D58" s="1"/>
      <c r="E58" s="1"/>
      <c r="F58" s="1"/>
      <c r="G58" s="1"/>
      <c r="K58" s="237"/>
      <c r="L58" s="243" t="s">
        <v>778</v>
      </c>
      <c r="M58" s="243"/>
      <c r="N58" s="243"/>
      <c r="O58" s="243"/>
      <c r="P58" s="243" t="s">
        <v>775</v>
      </c>
      <c r="Q58" s="250"/>
      <c r="R58" t="s">
        <v>124</v>
      </c>
    </row>
    <row r="59" spans="2:18" ht="16.8">
      <c r="B59" s="1"/>
      <c r="C59" s="1"/>
      <c r="D59" s="1"/>
      <c r="E59" s="1"/>
      <c r="F59" s="1"/>
      <c r="G59" s="1"/>
      <c r="K59" s="237"/>
      <c r="L59" s="243" t="s">
        <v>777</v>
      </c>
      <c r="M59" s="243"/>
      <c r="N59" s="243"/>
      <c r="O59" s="243"/>
      <c r="P59" s="243" t="s">
        <v>776</v>
      </c>
      <c r="Q59" s="250"/>
      <c r="R59" t="s">
        <v>124</v>
      </c>
    </row>
    <row r="60" spans="2:18" ht="16.8">
      <c r="B60" s="155"/>
      <c r="C60" s="1"/>
      <c r="D60" s="1"/>
      <c r="E60" s="1"/>
      <c r="F60" s="1"/>
      <c r="G60" s="1"/>
      <c r="K60" s="237"/>
      <c r="L60" s="243" t="s">
        <v>784</v>
      </c>
      <c r="M60" s="243"/>
      <c r="N60" s="243"/>
      <c r="O60" s="243"/>
      <c r="P60" s="243" t="s">
        <v>783</v>
      </c>
      <c r="Q60" s="250"/>
    </row>
    <row r="61" spans="2:18" ht="16.8">
      <c r="B61" s="1"/>
      <c r="C61" s="1"/>
      <c r="D61" s="1"/>
      <c r="E61" s="1"/>
      <c r="F61" s="1"/>
      <c r="G61" s="1"/>
      <c r="K61" s="242"/>
      <c r="L61" s="251" t="s">
        <v>785</v>
      </c>
      <c r="M61" s="251"/>
      <c r="N61" s="251"/>
      <c r="O61" s="251"/>
      <c r="P61" s="251"/>
      <c r="Q61" s="252"/>
    </row>
    <row r="62" spans="2:18" ht="16.8">
      <c r="B62" s="155"/>
      <c r="C62" s="1"/>
      <c r="D62" s="1"/>
      <c r="E62" s="1"/>
      <c r="F62" s="1"/>
      <c r="G62" s="1"/>
    </row>
    <row r="63" spans="2:18" ht="16.8">
      <c r="B63" s="1"/>
      <c r="C63" s="1"/>
      <c r="D63" s="1"/>
      <c r="E63" s="1"/>
      <c r="F63" s="1"/>
      <c r="G63" s="1"/>
    </row>
    <row r="64" spans="2:18" ht="16.8">
      <c r="B64" s="155"/>
      <c r="C64" s="1"/>
      <c r="D64" s="1"/>
      <c r="E64" s="1"/>
      <c r="F64" s="1"/>
      <c r="G64" s="1"/>
    </row>
    <row r="65" spans="2:7" ht="16.8">
      <c r="B65" s="1"/>
      <c r="C65" s="1"/>
      <c r="D65" s="1"/>
      <c r="E65" s="1"/>
      <c r="F65" s="1"/>
      <c r="G65" s="1"/>
    </row>
    <row r="66" spans="2:7" ht="16.8">
      <c r="B66" s="155"/>
      <c r="C66" s="1"/>
      <c r="D66" s="1"/>
      <c r="E66" s="1"/>
      <c r="F66" s="1"/>
      <c r="G66" s="1"/>
    </row>
    <row r="67" spans="2:7" ht="16.8">
      <c r="B67" s="1"/>
      <c r="C67" s="1"/>
      <c r="D67" s="1"/>
      <c r="E67" s="1"/>
      <c r="F67" s="1"/>
      <c r="G67" s="1"/>
    </row>
    <row r="68" spans="2:7" ht="16.8">
      <c r="B68" s="155"/>
      <c r="C68" s="1"/>
      <c r="D68" s="1"/>
      <c r="E68" s="1"/>
      <c r="F68" s="1"/>
      <c r="G68" s="1"/>
    </row>
    <row r="69" spans="2:7" ht="16.8">
      <c r="B69" s="1"/>
      <c r="C69" s="1"/>
      <c r="D69" s="1"/>
      <c r="E69" s="1"/>
      <c r="F69" s="1"/>
      <c r="G69" s="1"/>
    </row>
    <row r="70" spans="2:7" ht="16.8">
      <c r="B70" s="155"/>
      <c r="C70" s="1"/>
      <c r="D70" s="1"/>
      <c r="E70" s="1"/>
      <c r="F70" s="1"/>
      <c r="G70" s="1"/>
    </row>
    <row r="71" spans="2:7" ht="16.8">
      <c r="B71" s="1"/>
      <c r="C71" s="1"/>
      <c r="D71" s="1"/>
      <c r="E71" s="1"/>
      <c r="F71" s="1"/>
      <c r="G71" s="1"/>
    </row>
    <row r="72" spans="2:7" ht="16.8">
      <c r="B72" s="155"/>
      <c r="C72" s="1"/>
      <c r="D72" s="1"/>
      <c r="E72" s="1"/>
      <c r="F72" s="1"/>
      <c r="G72" s="1"/>
    </row>
    <row r="73" spans="2:7" ht="16.8">
      <c r="B73" s="1"/>
      <c r="C73" s="1"/>
      <c r="D73" s="1"/>
      <c r="E73" s="1"/>
      <c r="F73" s="1"/>
      <c r="G73" s="1"/>
    </row>
    <row r="74" spans="2:7" ht="16.8">
      <c r="B74" s="155"/>
      <c r="C74" s="1"/>
      <c r="D74" s="1"/>
      <c r="E74" s="1"/>
      <c r="F74" s="1"/>
      <c r="G74" s="1"/>
    </row>
    <row r="75" spans="2:7" ht="16.8">
      <c r="B75" s="1"/>
      <c r="C75" s="1"/>
      <c r="D75" s="1"/>
      <c r="E75" s="1"/>
      <c r="F75" s="1"/>
      <c r="G75" s="1"/>
    </row>
    <row r="76" spans="2:7" ht="16.8">
      <c r="B76" s="155"/>
      <c r="C76" s="1"/>
      <c r="D76" s="1"/>
      <c r="E76" s="1"/>
      <c r="F76" s="1"/>
      <c r="G76" s="1"/>
    </row>
    <row r="77" spans="2:7" ht="16.8">
      <c r="B77" s="1"/>
      <c r="C77" s="1"/>
      <c r="D77" s="1"/>
      <c r="E77" s="1"/>
      <c r="F77" s="1"/>
      <c r="G77" s="1"/>
    </row>
    <row r="78" spans="2:7" ht="16.8">
      <c r="B78" s="155"/>
      <c r="C78" s="1"/>
      <c r="D78" s="1"/>
      <c r="E78" s="1"/>
      <c r="F78" s="1"/>
      <c r="G78" s="1"/>
    </row>
  </sheetData>
  <mergeCells count="5">
    <mergeCell ref="L53:Q54"/>
    <mergeCell ref="L13:R13"/>
    <mergeCell ref="K10:K11"/>
    <mergeCell ref="L19:R20"/>
    <mergeCell ref="K19:K22"/>
  </mergeCells>
  <phoneticPr fontId="15" type="noConversion"/>
  <dataValidations count="1">
    <dataValidation type="list" allowBlank="1" showInputMessage="1" showErrorMessage="1" sqref="L16:L17" xr:uid="{00000000-0002-0000-0D00-000000000000}">
      <formula1>$N$28:$N$51</formula1>
    </dataValidation>
  </dataValidations>
  <hyperlinks>
    <hyperlink ref="P57" r:id="rId1" xr:uid="{00000000-0004-0000-0D00-000000000000}"/>
  </hyperlinks>
  <pageMargins left="0.7" right="0.7" top="0.75" bottom="0.75" header="0.3" footer="0.3"/>
  <pageSetup paperSize="9" orientation="portrait" r:id="rId2"/>
  <drawing r:id="rId3"/>
  <legacy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13B0CF38-5822-41C6-8E4C-629E7C73297B}">
          <x14:formula1>
            <xm:f>Desplegables!$T$6:$T$10</xm:f>
          </x14:formula1>
          <xm:sqref>R16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tabColor theme="0" tint="-0.34998626667073579"/>
  </sheetPr>
  <dimension ref="B4:L49"/>
  <sheetViews>
    <sheetView topLeftCell="A41" zoomScaleNormal="100" workbookViewId="0">
      <selection activeCell="F42" sqref="F42"/>
    </sheetView>
  </sheetViews>
  <sheetFormatPr baseColWidth="10" defaultRowHeight="14.4"/>
  <cols>
    <col min="1" max="1" width="6.5546875" customWidth="1"/>
    <col min="2" max="2" width="17.109375" customWidth="1"/>
    <col min="3" max="3" width="38.5546875" customWidth="1"/>
    <col min="4" max="4" width="13" customWidth="1"/>
    <col min="5" max="5" width="10.88671875" customWidth="1"/>
    <col min="6" max="6" width="17.88671875" customWidth="1"/>
    <col min="7" max="7" width="17.77734375" customWidth="1"/>
    <col min="8" max="8" width="22.44140625" customWidth="1"/>
    <col min="9" max="9" width="68.77734375" customWidth="1"/>
    <col min="10" max="10" width="13.21875" hidden="1" customWidth="1"/>
    <col min="11" max="11" width="5.88671875" hidden="1" customWidth="1"/>
    <col min="15" max="15" width="45.88671875" customWidth="1"/>
    <col min="20" max="20" width="34" customWidth="1"/>
  </cols>
  <sheetData>
    <row r="4" spans="2:10" s="2" customFormat="1" ht="20.399999999999999" thickBot="1">
      <c r="B4" s="11" t="s">
        <v>803</v>
      </c>
    </row>
    <row r="5" spans="2:10" ht="15" thickTop="1"/>
    <row r="6" spans="2:10">
      <c r="B6" s="394" t="s">
        <v>140</v>
      </c>
      <c r="C6" s="170"/>
      <c r="D6" s="170"/>
      <c r="E6" s="170"/>
      <c r="F6" s="170"/>
      <c r="G6" s="170"/>
      <c r="H6" s="170"/>
      <c r="I6" s="170"/>
      <c r="J6" s="170"/>
    </row>
    <row r="7" spans="2:10">
      <c r="B7" s="397" t="s">
        <v>166</v>
      </c>
      <c r="C7" s="170"/>
      <c r="D7" s="200"/>
      <c r="E7" s="170"/>
      <c r="F7" s="170"/>
      <c r="G7" s="170"/>
      <c r="H7" s="170"/>
      <c r="I7" s="170"/>
      <c r="J7" s="170"/>
    </row>
    <row r="8" spans="2:10">
      <c r="B8" s="397" t="s">
        <v>1061</v>
      </c>
      <c r="C8" s="170"/>
      <c r="D8" s="200"/>
      <c r="E8" s="170"/>
      <c r="F8" s="170"/>
      <c r="G8" s="170"/>
      <c r="H8" s="170"/>
      <c r="I8" s="170"/>
      <c r="J8" s="170"/>
    </row>
    <row r="9" spans="2:10">
      <c r="B9" s="397"/>
      <c r="C9" s="393" t="s">
        <v>1062</v>
      </c>
      <c r="D9" s="200"/>
      <c r="E9" s="170"/>
      <c r="F9" s="170"/>
      <c r="G9" s="170"/>
      <c r="H9" s="170"/>
      <c r="I9" s="170"/>
      <c r="J9" s="170"/>
    </row>
    <row r="10" spans="2:10">
      <c r="B10" s="397" t="s">
        <v>1063</v>
      </c>
      <c r="C10" s="170"/>
      <c r="D10" s="200"/>
      <c r="E10" s="170"/>
      <c r="F10" s="170"/>
      <c r="G10" s="170"/>
      <c r="H10" s="170"/>
      <c r="I10" s="170"/>
      <c r="J10" s="170"/>
    </row>
    <row r="13" spans="2:10" ht="16.8">
      <c r="B13" s="1"/>
      <c r="C13" s="155" t="s">
        <v>681</v>
      </c>
      <c r="F13" s="1"/>
      <c r="G13" s="1"/>
      <c r="H13" s="1"/>
      <c r="I13" s="1"/>
    </row>
    <row r="14" spans="2:10" ht="16.8">
      <c r="B14" s="179"/>
      <c r="C14" s="1"/>
      <c r="D14" s="1"/>
      <c r="E14" s="1"/>
      <c r="F14" s="1"/>
      <c r="G14" s="1"/>
      <c r="H14" s="1"/>
      <c r="I14" s="1"/>
    </row>
    <row r="15" spans="2:10" ht="16.8">
      <c r="B15" s="180" t="s">
        <v>682</v>
      </c>
      <c r="C15" s="177"/>
      <c r="D15" s="177"/>
      <c r="E15" s="177"/>
      <c r="F15" s="177"/>
      <c r="G15" s="177"/>
      <c r="H15" s="1"/>
      <c r="I15" s="1"/>
    </row>
    <row r="16" spans="2:10" ht="16.8">
      <c r="B16" s="179" t="s">
        <v>1064</v>
      </c>
      <c r="C16" s="1"/>
      <c r="D16" s="1"/>
      <c r="E16" s="1"/>
      <c r="F16" s="1"/>
      <c r="G16" s="1"/>
      <c r="H16" s="1"/>
      <c r="I16" s="1"/>
    </row>
    <row r="17" spans="2:12" ht="16.8">
      <c r="B17" s="179"/>
      <c r="C17" s="1"/>
      <c r="D17" s="1"/>
      <c r="E17" s="1"/>
      <c r="F17" s="1"/>
      <c r="G17" s="1"/>
      <c r="H17" s="1"/>
      <c r="I17" s="1"/>
    </row>
    <row r="18" spans="2:12" ht="16.8">
      <c r="B18" s="180" t="s">
        <v>692</v>
      </c>
      <c r="C18" s="177"/>
      <c r="D18" s="177"/>
      <c r="E18" s="177"/>
      <c r="F18" s="177"/>
      <c r="G18" s="177"/>
      <c r="H18" s="1"/>
      <c r="I18" s="1"/>
    </row>
    <row r="19" spans="2:12" ht="16.8">
      <c r="B19" s="179" t="s">
        <v>1065</v>
      </c>
      <c r="C19" s="1"/>
      <c r="D19" s="1"/>
      <c r="E19" s="1"/>
      <c r="F19" s="1"/>
      <c r="G19" s="1"/>
      <c r="H19" s="1"/>
      <c r="I19" s="1"/>
    </row>
    <row r="20" spans="2:12" ht="16.8">
      <c r="B20" s="179"/>
      <c r="C20" s="1"/>
      <c r="D20" s="1"/>
      <c r="E20" s="1"/>
      <c r="F20" s="1"/>
      <c r="G20" s="1"/>
      <c r="H20" s="1"/>
      <c r="I20" s="1"/>
    </row>
    <row r="21" spans="2:12" ht="16.8">
      <c r="B21" s="180" t="s">
        <v>693</v>
      </c>
      <c r="C21" s="177"/>
      <c r="D21" s="177"/>
      <c r="E21" s="177"/>
      <c r="F21" s="177"/>
      <c r="G21" s="177"/>
      <c r="H21" s="1"/>
      <c r="I21" s="1"/>
    </row>
    <row r="22" spans="2:12" ht="38.25" customHeight="1">
      <c r="B22" s="467" t="s">
        <v>1072</v>
      </c>
      <c r="C22" s="468"/>
      <c r="D22" s="468"/>
      <c r="E22" s="468"/>
      <c r="F22" s="468"/>
      <c r="G22" s="468"/>
      <c r="H22" s="1"/>
      <c r="I22" s="1"/>
    </row>
    <row r="23" spans="2:12" ht="16.8">
      <c r="B23" s="186"/>
      <c r="C23" s="1"/>
      <c r="D23" s="1"/>
      <c r="E23" s="1"/>
      <c r="F23" s="1"/>
      <c r="G23" s="1"/>
      <c r="H23" s="1"/>
      <c r="I23" s="1"/>
    </row>
    <row r="24" spans="2:12" ht="16.8">
      <c r="B24" s="1"/>
      <c r="C24" s="1"/>
      <c r="D24" s="1"/>
      <c r="E24" s="1"/>
      <c r="F24" s="1"/>
      <c r="G24" s="1"/>
    </row>
    <row r="25" spans="2:12" ht="16.8">
      <c r="H25" s="1"/>
      <c r="I25" s="1"/>
    </row>
    <row r="26" spans="2:12">
      <c r="B26" s="38" t="s">
        <v>766</v>
      </c>
      <c r="C26" s="249" t="s">
        <v>823</v>
      </c>
      <c r="I26" s="249" t="s">
        <v>829</v>
      </c>
      <c r="L26" s="217" t="s">
        <v>809</v>
      </c>
    </row>
    <row r="27" spans="2:12">
      <c r="C27" s="213" t="s">
        <v>754</v>
      </c>
      <c r="D27" s="244"/>
      <c r="E27" s="243" t="s">
        <v>804</v>
      </c>
      <c r="I27" s="216" t="s">
        <v>826</v>
      </c>
      <c r="J27" s="247" t="s">
        <v>26</v>
      </c>
      <c r="K27" s="247" t="s">
        <v>816</v>
      </c>
      <c r="L27" s="246">
        <v>3272</v>
      </c>
    </row>
    <row r="28" spans="2:12">
      <c r="C28" s="213" t="s">
        <v>768</v>
      </c>
      <c r="D28" s="244"/>
      <c r="E28" s="243" t="s">
        <v>804</v>
      </c>
      <c r="I28" s="216" t="s">
        <v>828</v>
      </c>
      <c r="J28" s="247" t="s">
        <v>22</v>
      </c>
      <c r="K28" s="247" t="s">
        <v>77</v>
      </c>
      <c r="L28" s="246">
        <v>5097</v>
      </c>
    </row>
    <row r="29" spans="2:12">
      <c r="C29" s="213" t="s">
        <v>755</v>
      </c>
      <c r="D29" s="244"/>
      <c r="E29" s="243" t="s">
        <v>804</v>
      </c>
      <c r="I29" s="216" t="s">
        <v>847</v>
      </c>
      <c r="J29" s="247" t="s">
        <v>810</v>
      </c>
      <c r="K29" s="247" t="s">
        <v>817</v>
      </c>
      <c r="L29" s="246">
        <v>372</v>
      </c>
    </row>
    <row r="30" spans="2:12">
      <c r="C30" s="214" t="s">
        <v>767</v>
      </c>
      <c r="D30" s="398" t="str">
        <f>IFERROR((D29*D28/D27),"")</f>
        <v/>
      </c>
      <c r="E30" s="215" t="s">
        <v>805</v>
      </c>
      <c r="I30" s="216" t="s">
        <v>764</v>
      </c>
      <c r="J30" s="247" t="s">
        <v>811</v>
      </c>
      <c r="K30" s="247" t="s">
        <v>79</v>
      </c>
      <c r="L30" s="246" t="s">
        <v>848</v>
      </c>
    </row>
    <row r="31" spans="2:12">
      <c r="C31" s="214" t="s">
        <v>771</v>
      </c>
      <c r="D31" s="245"/>
      <c r="I31" s="216" t="s">
        <v>765</v>
      </c>
      <c r="J31" s="247" t="s">
        <v>812</v>
      </c>
      <c r="K31" s="247" t="s">
        <v>79</v>
      </c>
      <c r="L31" s="246" t="s">
        <v>848</v>
      </c>
    </row>
    <row r="33" spans="2:12">
      <c r="I33" s="248" t="s">
        <v>770</v>
      </c>
      <c r="L33" s="218"/>
    </row>
    <row r="34" spans="2:12">
      <c r="I34" s="215" t="s">
        <v>772</v>
      </c>
    </row>
    <row r="35" spans="2:12">
      <c r="I35" s="273" t="s">
        <v>773</v>
      </c>
    </row>
    <row r="36" spans="2:12">
      <c r="H36" s="228"/>
      <c r="I36" s="273" t="s">
        <v>827</v>
      </c>
    </row>
    <row r="37" spans="2:12">
      <c r="H37" s="227"/>
      <c r="I37" s="69"/>
    </row>
    <row r="39" spans="2:12" ht="15.6">
      <c r="B39" s="289"/>
      <c r="C39" s="299" t="s">
        <v>830</v>
      </c>
      <c r="D39" s="299"/>
      <c r="E39" s="299"/>
      <c r="F39" s="299"/>
      <c r="G39" s="299"/>
      <c r="H39" s="299"/>
      <c r="I39" s="300"/>
    </row>
    <row r="40" spans="2:12" ht="14.4" customHeight="1">
      <c r="B40" s="290"/>
      <c r="I40" s="240"/>
    </row>
    <row r="41" spans="2:12" ht="39">
      <c r="B41" s="290"/>
      <c r="C41" s="221" t="s">
        <v>808</v>
      </c>
      <c r="D41" s="221" t="s">
        <v>814</v>
      </c>
      <c r="E41" s="221" t="s">
        <v>815</v>
      </c>
      <c r="F41" s="221" t="s">
        <v>825</v>
      </c>
      <c r="G41" s="221" t="s">
        <v>833</v>
      </c>
      <c r="H41" s="221" t="s">
        <v>831</v>
      </c>
      <c r="I41" s="240"/>
    </row>
    <row r="42" spans="2:12">
      <c r="B42" s="292" t="s">
        <v>789</v>
      </c>
      <c r="C42" s="379"/>
      <c r="D42" s="286" t="str">
        <f>IFERROR((VLOOKUP($C$42,$J$27:$L$31,3,FALSE)),"")</f>
        <v/>
      </c>
      <c r="E42" s="286" t="str">
        <f>IFERROR((VLOOKUP($C$42,$J$27:$L$31,2,FALSE)),"")</f>
        <v/>
      </c>
      <c r="F42" s="286"/>
      <c r="G42" s="287" t="str">
        <f>IFERROR((F42*D42),"")</f>
        <v/>
      </c>
      <c r="H42" s="301" t="str">
        <f>+E42</f>
        <v/>
      </c>
      <c r="I42" s="240"/>
    </row>
    <row r="43" spans="2:12">
      <c r="B43" s="292"/>
      <c r="C43" s="302" t="s">
        <v>824</v>
      </c>
      <c r="D43" s="232"/>
      <c r="E43" s="232"/>
      <c r="F43" s="232"/>
      <c r="G43" s="232"/>
      <c r="H43" s="288"/>
      <c r="I43" s="293"/>
    </row>
    <row r="44" spans="2:12">
      <c r="B44" s="237"/>
      <c r="I44" s="293"/>
    </row>
    <row r="45" spans="2:12" ht="14.4" customHeight="1">
      <c r="B45" s="290"/>
      <c r="I45" s="293"/>
    </row>
    <row r="46" spans="2:12" ht="24" customHeight="1">
      <c r="B46" s="465" t="s">
        <v>790</v>
      </c>
      <c r="C46" s="463" t="s">
        <v>832</v>
      </c>
      <c r="D46" s="463"/>
      <c r="E46" s="463"/>
      <c r="F46" s="463"/>
      <c r="G46" s="463"/>
      <c r="H46" s="463"/>
      <c r="I46" s="293"/>
    </row>
    <row r="47" spans="2:12" ht="30.6">
      <c r="B47" s="465"/>
      <c r="C47" s="231" t="s">
        <v>834</v>
      </c>
      <c r="D47" s="231" t="s">
        <v>814</v>
      </c>
      <c r="E47" s="231" t="s">
        <v>815</v>
      </c>
      <c r="F47" s="231" t="s">
        <v>825</v>
      </c>
      <c r="G47" s="231" t="s">
        <v>833</v>
      </c>
      <c r="H47" s="231" t="s">
        <v>831</v>
      </c>
      <c r="I47" s="293"/>
    </row>
    <row r="48" spans="2:12">
      <c r="B48" s="466"/>
      <c r="C48" s="297" t="s">
        <v>813</v>
      </c>
      <c r="D48" s="297">
        <v>5097</v>
      </c>
      <c r="E48" s="297" t="s">
        <v>77</v>
      </c>
      <c r="F48" s="297">
        <v>65</v>
      </c>
      <c r="G48" s="303">
        <v>331305</v>
      </c>
      <c r="H48" s="297" t="s">
        <v>77</v>
      </c>
      <c r="I48" s="304"/>
    </row>
    <row r="49" spans="2:9">
      <c r="B49" s="253"/>
      <c r="I49" s="232"/>
    </row>
  </sheetData>
  <mergeCells count="3">
    <mergeCell ref="B46:B48"/>
    <mergeCell ref="C46:H46"/>
    <mergeCell ref="B22:G22"/>
  </mergeCells>
  <dataValidations count="2">
    <dataValidation type="list" allowBlank="1" showInputMessage="1" showErrorMessage="1" sqref="C42" xr:uid="{00000000-0002-0000-0E00-000000000000}">
      <formula1>"Electricidad,Gas Butano,Gas Natural,Gas propano,Gasóleo C"</formula1>
    </dataValidation>
    <dataValidation type="list" allowBlank="1" showInputMessage="1" showErrorMessage="1" sqref="F42" xr:uid="{A6DF3099-C201-4156-9FD1-E2D9EDB46D73}">
      <formula1>$D$29:$D$30</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tabColor rgb="FFFFEDB3"/>
  </sheetPr>
  <dimension ref="B4:N32"/>
  <sheetViews>
    <sheetView topLeftCell="A4" workbookViewId="0">
      <selection activeCell="B9" sqref="B9:J18"/>
    </sheetView>
  </sheetViews>
  <sheetFormatPr baseColWidth="10" defaultColWidth="10.88671875" defaultRowHeight="16.8"/>
  <cols>
    <col min="1" max="1" width="10.88671875" style="1"/>
    <col min="2" max="2" width="9" style="1" customWidth="1"/>
    <col min="3" max="3" width="66.21875" style="1" customWidth="1"/>
    <col min="4" max="4" width="90.44140625" style="1" customWidth="1"/>
    <col min="5" max="5" width="20.77734375" style="1" customWidth="1"/>
    <col min="6" max="7" width="17" style="1" customWidth="1"/>
    <col min="8" max="9" width="24.5546875" style="1" customWidth="1"/>
    <col min="10" max="10" width="14" style="1" customWidth="1"/>
    <col min="11" max="11" width="10.88671875" style="1"/>
    <col min="12" max="12" width="11.109375" style="1" bestFit="1" customWidth="1"/>
    <col min="13" max="16384" width="10.88671875" style="1"/>
  </cols>
  <sheetData>
    <row r="4" spans="2:14" s="2" customFormat="1" ht="20.399999999999999" thickBot="1">
      <c r="B4" s="11" t="s">
        <v>93</v>
      </c>
    </row>
    <row r="5" spans="2:14" ht="17.399999999999999" thickTop="1"/>
    <row r="6" spans="2:14">
      <c r="B6" s="155" t="s">
        <v>159</v>
      </c>
    </row>
    <row r="8" spans="2:14" s="12" customFormat="1" ht="50.4">
      <c r="B8" s="331" t="s">
        <v>89</v>
      </c>
      <c r="C8" s="331" t="s">
        <v>935</v>
      </c>
      <c r="D8" s="331" t="s">
        <v>94</v>
      </c>
      <c r="E8" s="330" t="s">
        <v>648</v>
      </c>
      <c r="F8" s="331" t="s">
        <v>90</v>
      </c>
      <c r="G8" s="331" t="s">
        <v>697</v>
      </c>
      <c r="H8" s="331" t="s">
        <v>696</v>
      </c>
      <c r="I8" s="331" t="s">
        <v>91</v>
      </c>
      <c r="J8" s="331" t="s">
        <v>92</v>
      </c>
      <c r="L8" s="1"/>
      <c r="M8" s="1"/>
      <c r="N8" s="1"/>
    </row>
    <row r="9" spans="2:14" ht="16.5" customHeight="1">
      <c r="B9" s="381">
        <f t="shared" ref="B9:B18" si="0">+ROW(A1)</f>
        <v>1</v>
      </c>
      <c r="C9" s="323"/>
      <c r="D9" s="314"/>
      <c r="E9" s="314"/>
      <c r="F9" s="382"/>
      <c r="G9" s="382"/>
      <c r="H9" s="382"/>
      <c r="I9" s="314"/>
      <c r="J9" s="315"/>
    </row>
    <row r="10" spans="2:14">
      <c r="B10" s="381">
        <f t="shared" si="0"/>
        <v>2</v>
      </c>
      <c r="C10" s="324"/>
      <c r="D10" s="314"/>
      <c r="E10" s="314"/>
      <c r="F10" s="382"/>
      <c r="G10" s="382"/>
      <c r="H10" s="382"/>
      <c r="I10" s="314"/>
      <c r="J10" s="315"/>
    </row>
    <row r="11" spans="2:14">
      <c r="B11" s="381">
        <f t="shared" si="0"/>
        <v>3</v>
      </c>
      <c r="C11" s="324"/>
      <c r="D11" s="314"/>
      <c r="E11" s="314"/>
      <c r="F11" s="382"/>
      <c r="G11" s="382"/>
      <c r="H11" s="382"/>
      <c r="I11" s="314"/>
      <c r="J11" s="315"/>
    </row>
    <row r="12" spans="2:14">
      <c r="B12" s="381">
        <f t="shared" si="0"/>
        <v>4</v>
      </c>
      <c r="C12" s="324"/>
      <c r="D12" s="314"/>
      <c r="E12" s="314"/>
      <c r="F12" s="382"/>
      <c r="G12" s="382"/>
      <c r="H12" s="382"/>
      <c r="I12" s="314"/>
      <c r="J12" s="315"/>
    </row>
    <row r="13" spans="2:14">
      <c r="B13" s="381">
        <f t="shared" si="0"/>
        <v>5</v>
      </c>
      <c r="C13" s="324"/>
      <c r="D13" s="314"/>
      <c r="E13" s="314"/>
      <c r="F13" s="382"/>
      <c r="G13" s="382"/>
      <c r="H13" s="382"/>
      <c r="I13" s="314"/>
      <c r="J13" s="315"/>
    </row>
    <row r="14" spans="2:14">
      <c r="B14" s="381">
        <f t="shared" si="0"/>
        <v>6</v>
      </c>
      <c r="C14" s="324"/>
      <c r="D14" s="314"/>
      <c r="E14" s="314"/>
      <c r="F14" s="382"/>
      <c r="G14" s="382"/>
      <c r="H14" s="382"/>
      <c r="I14" s="314"/>
      <c r="J14" s="315"/>
    </row>
    <row r="15" spans="2:14">
      <c r="B15" s="381">
        <f t="shared" si="0"/>
        <v>7</v>
      </c>
      <c r="C15" s="324"/>
      <c r="D15" s="314"/>
      <c r="E15" s="314"/>
      <c r="F15" s="382"/>
      <c r="G15" s="382"/>
      <c r="H15" s="382"/>
      <c r="I15" s="314"/>
      <c r="J15" s="315"/>
    </row>
    <row r="16" spans="2:14">
      <c r="B16" s="381">
        <f t="shared" si="0"/>
        <v>8</v>
      </c>
      <c r="C16" s="324"/>
      <c r="D16" s="314"/>
      <c r="E16" s="314"/>
      <c r="F16" s="382"/>
      <c r="G16" s="382"/>
      <c r="H16" s="382"/>
      <c r="I16" s="314"/>
      <c r="J16" s="315"/>
    </row>
    <row r="17" spans="2:10">
      <c r="B17" s="381">
        <f t="shared" si="0"/>
        <v>9</v>
      </c>
      <c r="C17" s="383"/>
      <c r="D17" s="314"/>
      <c r="E17" s="314"/>
      <c r="F17" s="382"/>
      <c r="G17" s="382"/>
      <c r="H17" s="382"/>
      <c r="I17" s="314"/>
      <c r="J17" s="315"/>
    </row>
    <row r="18" spans="2:10">
      <c r="B18" s="381">
        <f t="shared" si="0"/>
        <v>10</v>
      </c>
      <c r="C18" s="384"/>
      <c r="D18" s="314"/>
      <c r="E18" s="314"/>
      <c r="F18" s="382"/>
      <c r="G18" s="382"/>
      <c r="H18" s="382"/>
      <c r="I18" s="314"/>
      <c r="J18" s="315"/>
    </row>
    <row r="20" spans="2:10">
      <c r="B20" s="1" t="s">
        <v>867</v>
      </c>
    </row>
    <row r="21" spans="2:10">
      <c r="E21" s="276"/>
    </row>
    <row r="22" spans="2:10">
      <c r="B22" s="277" t="s">
        <v>89</v>
      </c>
      <c r="C22" s="277" t="s">
        <v>35</v>
      </c>
      <c r="D22" s="277" t="s">
        <v>94</v>
      </c>
      <c r="E22" s="276"/>
    </row>
    <row r="23" spans="2:10">
      <c r="B23" s="278">
        <f>+ROW(A1)</f>
        <v>1</v>
      </c>
      <c r="C23" s="279" t="s">
        <v>110</v>
      </c>
      <c r="D23" s="280" t="s">
        <v>856</v>
      </c>
    </row>
    <row r="24" spans="2:10">
      <c r="B24" s="278">
        <f t="shared" ref="B24:B32" si="1">+ROW(A2)</f>
        <v>2</v>
      </c>
      <c r="C24" s="281" t="s">
        <v>110</v>
      </c>
      <c r="D24" s="282" t="s">
        <v>857</v>
      </c>
    </row>
    <row r="25" spans="2:10">
      <c r="B25" s="278">
        <f t="shared" si="1"/>
        <v>3</v>
      </c>
      <c r="C25" s="279" t="s">
        <v>98</v>
      </c>
      <c r="D25" s="280" t="s">
        <v>858</v>
      </c>
    </row>
    <row r="26" spans="2:10">
      <c r="B26" s="278">
        <f t="shared" si="1"/>
        <v>4</v>
      </c>
      <c r="C26" s="281" t="s">
        <v>96</v>
      </c>
      <c r="D26" s="282" t="s">
        <v>859</v>
      </c>
    </row>
    <row r="27" spans="2:10">
      <c r="B27" s="278">
        <f t="shared" si="1"/>
        <v>5</v>
      </c>
      <c r="C27" s="279" t="s">
        <v>97</v>
      </c>
      <c r="D27" s="280" t="s">
        <v>860</v>
      </c>
    </row>
    <row r="28" spans="2:10">
      <c r="B28" s="278">
        <f t="shared" si="1"/>
        <v>6</v>
      </c>
      <c r="C28" s="281" t="s">
        <v>98</v>
      </c>
      <c r="D28" s="282" t="s">
        <v>861</v>
      </c>
    </row>
    <row r="29" spans="2:10">
      <c r="B29" s="278">
        <f t="shared" si="1"/>
        <v>7</v>
      </c>
      <c r="C29" s="279" t="s">
        <v>98</v>
      </c>
      <c r="D29" s="280" t="s">
        <v>862</v>
      </c>
    </row>
    <row r="30" spans="2:10">
      <c r="B30" s="278">
        <f t="shared" si="1"/>
        <v>8</v>
      </c>
      <c r="C30" s="281" t="s">
        <v>99</v>
      </c>
      <c r="D30" s="282" t="s">
        <v>863</v>
      </c>
    </row>
    <row r="31" spans="2:10">
      <c r="B31" s="278">
        <f t="shared" si="1"/>
        <v>9</v>
      </c>
      <c r="C31" s="283" t="s">
        <v>866</v>
      </c>
      <c r="D31" s="280" t="s">
        <v>864</v>
      </c>
    </row>
    <row r="32" spans="2:10">
      <c r="B32" s="278">
        <f t="shared" si="1"/>
        <v>10</v>
      </c>
      <c r="C32" s="284" t="s">
        <v>866</v>
      </c>
      <c r="D32" s="282" t="s">
        <v>865</v>
      </c>
    </row>
  </sheetData>
  <phoneticPr fontId="15" type="noConversion"/>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Desplegables!$U$6:$U$12</xm:f>
          </x14:formula1>
          <xm:sqref>C9:C16 C23:C30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tabColor rgb="FFFFFFE1"/>
  </sheetPr>
  <dimension ref="B1:AC320"/>
  <sheetViews>
    <sheetView workbookViewId="0">
      <selection activeCell="P10" sqref="B10:P12"/>
    </sheetView>
  </sheetViews>
  <sheetFormatPr baseColWidth="10" defaultColWidth="11.44140625" defaultRowHeight="14.4"/>
  <cols>
    <col min="1" max="1" width="6.109375" customWidth="1"/>
    <col min="2" max="2" width="29" bestFit="1" customWidth="1"/>
    <col min="3" max="3" width="25.44140625" bestFit="1" customWidth="1"/>
    <col min="4" max="4" width="9.5546875" bestFit="1" customWidth="1"/>
    <col min="5" max="5" width="45.5546875" style="69" hidden="1" customWidth="1"/>
    <col min="6" max="6" width="11.5546875" style="69" customWidth="1"/>
    <col min="7" max="14" width="11.5546875" customWidth="1"/>
    <col min="15" max="15" width="51.109375" customWidth="1"/>
    <col min="16" max="16" width="14.44140625" bestFit="1" customWidth="1"/>
    <col min="17" max="17" width="14.5546875" customWidth="1"/>
    <col min="18" max="18" width="45.88671875" customWidth="1"/>
    <col min="19" max="19" width="12.5546875" bestFit="1" customWidth="1"/>
    <col min="20" max="20" width="18.77734375" customWidth="1"/>
    <col min="21" max="21" width="24.88671875" customWidth="1"/>
    <col min="22" max="22" width="45.88671875" customWidth="1"/>
    <col min="23" max="23" width="12.5546875" customWidth="1"/>
    <col min="24" max="24" width="14.5546875" customWidth="1"/>
    <col min="25" max="25" width="20.44140625" bestFit="1" customWidth="1"/>
    <col min="27" max="27" width="45.88671875" customWidth="1"/>
    <col min="28" max="28" width="12.5546875" customWidth="1"/>
    <col min="29" max="29" width="14.88671875" customWidth="1"/>
  </cols>
  <sheetData>
    <row r="1" spans="2:24" ht="17.100000000000001" customHeight="1"/>
    <row r="2" spans="2:24" ht="17.100000000000001" customHeight="1"/>
    <row r="3" spans="2:24" ht="17.100000000000001" customHeight="1"/>
    <row r="4" spans="2:24" ht="17.100000000000001" customHeight="1"/>
    <row r="5" spans="2:24" ht="22.5" customHeight="1">
      <c r="B5" s="70" t="s">
        <v>28</v>
      </c>
      <c r="C5" s="70"/>
      <c r="D5" s="70"/>
      <c r="E5" s="71"/>
      <c r="F5" s="71"/>
      <c r="G5" s="72"/>
      <c r="H5" s="72"/>
      <c r="I5" s="72"/>
      <c r="J5" s="72"/>
      <c r="K5" s="72"/>
      <c r="L5" s="72"/>
      <c r="M5" s="72"/>
      <c r="N5" s="72"/>
      <c r="O5" s="72"/>
      <c r="P5" s="72"/>
      <c r="R5" s="38"/>
      <c r="S5" s="38"/>
    </row>
    <row r="6" spans="2:24" ht="17.100000000000001" customHeight="1">
      <c r="R6" s="38"/>
      <c r="S6" s="38"/>
    </row>
    <row r="7" spans="2:24" ht="17.100000000000001" customHeight="1" thickBot="1">
      <c r="B7" s="39"/>
      <c r="C7" s="39"/>
      <c r="D7" s="39"/>
      <c r="E7" s="73"/>
      <c r="F7" s="73"/>
      <c r="O7" s="274" t="s">
        <v>800</v>
      </c>
      <c r="P7" s="275"/>
      <c r="R7" s="38"/>
      <c r="S7" s="38"/>
    </row>
    <row r="8" spans="2:24" ht="17.100000000000001" customHeight="1">
      <c r="B8" s="39"/>
      <c r="C8" s="39"/>
      <c r="D8" s="39"/>
      <c r="E8" s="73"/>
      <c r="F8" s="469">
        <v>2020</v>
      </c>
      <c r="G8" s="470"/>
      <c r="H8" s="471"/>
      <c r="I8" s="470">
        <v>2021</v>
      </c>
      <c r="J8" s="470"/>
      <c r="K8" s="471"/>
      <c r="L8" s="470">
        <v>2022</v>
      </c>
      <c r="M8" s="470"/>
      <c r="N8" s="474"/>
      <c r="R8" s="150" t="s">
        <v>122</v>
      </c>
      <c r="S8" s="472" t="s">
        <v>160</v>
      </c>
      <c r="T8" s="473"/>
      <c r="U8" s="472" t="s">
        <v>163</v>
      </c>
      <c r="V8" s="473"/>
      <c r="W8" s="472" t="s">
        <v>162</v>
      </c>
      <c r="X8" s="473"/>
    </row>
    <row r="9" spans="2:24" ht="16.8">
      <c r="F9" s="74" t="s">
        <v>609</v>
      </c>
      <c r="G9" s="74" t="s">
        <v>610</v>
      </c>
      <c r="H9" s="109" t="s">
        <v>611</v>
      </c>
      <c r="I9" s="104" t="s">
        <v>609</v>
      </c>
      <c r="J9" s="74" t="s">
        <v>610</v>
      </c>
      <c r="K9" s="109" t="s">
        <v>611</v>
      </c>
      <c r="L9" s="104" t="s">
        <v>609</v>
      </c>
      <c r="M9" s="74" t="s">
        <v>610</v>
      </c>
      <c r="N9" s="74" t="s">
        <v>611</v>
      </c>
      <c r="R9" s="121" t="s">
        <v>38</v>
      </c>
      <c r="S9" s="125" t="s">
        <v>628</v>
      </c>
      <c r="T9" s="126" t="s">
        <v>633</v>
      </c>
      <c r="U9" s="129" t="s">
        <v>38</v>
      </c>
      <c r="V9" s="135" t="s">
        <v>633</v>
      </c>
      <c r="W9" s="125" t="s">
        <v>622</v>
      </c>
      <c r="X9" s="126" t="s">
        <v>633</v>
      </c>
    </row>
    <row r="10" spans="2:24" ht="23.4" customHeight="1">
      <c r="B10" s="75" t="s">
        <v>619</v>
      </c>
      <c r="C10" s="75"/>
      <c r="D10" s="75" t="s">
        <v>30</v>
      </c>
      <c r="E10" s="76"/>
      <c r="F10" s="76"/>
      <c r="G10" s="77"/>
      <c r="H10" s="110"/>
      <c r="I10" s="105"/>
      <c r="J10" s="77"/>
      <c r="K10" s="110"/>
      <c r="L10" s="105"/>
      <c r="M10" s="77"/>
      <c r="N10" s="77"/>
      <c r="O10" s="77" t="s">
        <v>11</v>
      </c>
      <c r="P10" s="78" t="s">
        <v>612</v>
      </c>
      <c r="R10" s="121" t="s">
        <v>622</v>
      </c>
      <c r="S10" s="119"/>
      <c r="T10" s="120" t="s">
        <v>625</v>
      </c>
      <c r="U10" s="16"/>
      <c r="V10" t="s">
        <v>634</v>
      </c>
      <c r="W10" s="119"/>
      <c r="X10" s="120" t="s">
        <v>625</v>
      </c>
    </row>
    <row r="11" spans="2:24" ht="23.4" customHeight="1">
      <c r="B11" s="79" t="s">
        <v>630</v>
      </c>
      <c r="C11" s="79" t="s">
        <v>631</v>
      </c>
      <c r="D11" s="79"/>
      <c r="E11" s="80"/>
      <c r="F11" s="113"/>
      <c r="G11" s="81"/>
      <c r="H11" s="111"/>
      <c r="I11" s="106"/>
      <c r="J11" s="81"/>
      <c r="K11" s="111"/>
      <c r="L11" s="106"/>
      <c r="M11" s="81"/>
      <c r="N11" s="81"/>
      <c r="O11" s="81"/>
      <c r="P11" s="81"/>
      <c r="R11" s="121" t="s">
        <v>623</v>
      </c>
      <c r="S11" s="119"/>
      <c r="T11" s="120" t="s">
        <v>626</v>
      </c>
      <c r="U11" s="16"/>
      <c r="V11" t="s">
        <v>625</v>
      </c>
      <c r="W11" s="119"/>
      <c r="X11" s="120" t="s">
        <v>626</v>
      </c>
    </row>
    <row r="12" spans="2:24" ht="23.4" customHeight="1">
      <c r="B12" s="82" t="s">
        <v>23</v>
      </c>
      <c r="C12" s="82" t="str">
        <f>B12</f>
        <v>Gas butano</v>
      </c>
      <c r="D12" s="82" t="s">
        <v>79</v>
      </c>
      <c r="E12" s="83" t="str">
        <f>+B12&amp;", "&amp;D12</f>
        <v>Gas butano, Kg</v>
      </c>
      <c r="F12" s="114">
        <v>2.996</v>
      </c>
      <c r="G12" s="116">
        <v>0</v>
      </c>
      <c r="H12" s="117">
        <v>0</v>
      </c>
      <c r="I12" s="118">
        <v>2.996</v>
      </c>
      <c r="J12" s="116">
        <v>0</v>
      </c>
      <c r="K12" s="117">
        <v>0</v>
      </c>
      <c r="L12" s="262">
        <v>1</v>
      </c>
      <c r="M12" s="263"/>
      <c r="N12" s="263"/>
      <c r="O12" s="84" t="s">
        <v>613</v>
      </c>
      <c r="P12" s="84" t="s">
        <v>614</v>
      </c>
      <c r="R12" s="121" t="s">
        <v>621</v>
      </c>
      <c r="S12" s="127"/>
      <c r="T12" s="128" t="s">
        <v>627</v>
      </c>
      <c r="U12" s="16"/>
      <c r="V12" t="s">
        <v>626</v>
      </c>
      <c r="W12" s="127"/>
      <c r="X12" s="128" t="s">
        <v>627</v>
      </c>
    </row>
    <row r="13" spans="2:24" ht="23.4" customHeight="1" thickBot="1">
      <c r="B13" s="193" t="s">
        <v>22</v>
      </c>
      <c r="C13" s="82" t="str">
        <f>B13</f>
        <v>Gas natural</v>
      </c>
      <c r="D13" s="193" t="s">
        <v>120</v>
      </c>
      <c r="E13" s="189" t="str">
        <f>+B13&amp;", "&amp;D13</f>
        <v>Gas natural, kWh</v>
      </c>
      <c r="F13" s="190">
        <v>0.182</v>
      </c>
      <c r="G13" s="194">
        <v>1.6E-2</v>
      </c>
      <c r="H13" s="195">
        <v>0</v>
      </c>
      <c r="I13" s="197">
        <v>0.182</v>
      </c>
      <c r="J13" s="194">
        <v>1.6E-2</v>
      </c>
      <c r="K13" s="195">
        <v>0</v>
      </c>
      <c r="L13" s="262"/>
      <c r="M13" s="263"/>
      <c r="N13" s="263"/>
      <c r="O13" s="191" t="s">
        <v>613</v>
      </c>
      <c r="P13" s="191" t="s">
        <v>614</v>
      </c>
      <c r="R13" s="122" t="s">
        <v>628</v>
      </c>
      <c r="S13" s="121" t="s">
        <v>49</v>
      </c>
      <c r="T13" s="120"/>
      <c r="U13" s="131"/>
      <c r="V13" s="134" t="s">
        <v>627</v>
      </c>
      <c r="W13" s="137" t="s">
        <v>623</v>
      </c>
      <c r="X13" s="133"/>
    </row>
    <row r="14" spans="2:24" ht="23.4" customHeight="1" thickBot="1">
      <c r="B14" s="82" t="s">
        <v>24</v>
      </c>
      <c r="C14" s="82" t="str">
        <f>B14</f>
        <v>Gas propano</v>
      </c>
      <c r="D14" s="82" t="s">
        <v>79</v>
      </c>
      <c r="E14" s="83" t="str">
        <f>+B14&amp;", "&amp;D14</f>
        <v>Gas propano, Kg</v>
      </c>
      <c r="F14" s="114">
        <v>2.9660000000000002</v>
      </c>
      <c r="G14" s="116">
        <v>0</v>
      </c>
      <c r="H14" s="117">
        <v>0</v>
      </c>
      <c r="I14" s="118">
        <v>2.9660000000000002</v>
      </c>
      <c r="J14" s="116">
        <v>0</v>
      </c>
      <c r="K14" s="117">
        <v>0</v>
      </c>
      <c r="L14" s="262"/>
      <c r="M14" s="263"/>
      <c r="N14" s="263"/>
      <c r="O14" s="84" t="s">
        <v>613</v>
      </c>
      <c r="P14" s="84" t="s">
        <v>614</v>
      </c>
      <c r="S14" s="132" t="s">
        <v>55</v>
      </c>
      <c r="T14" s="133"/>
      <c r="U14" s="130" t="s">
        <v>623</v>
      </c>
      <c r="V14" s="136"/>
      <c r="W14" s="119" t="s">
        <v>38</v>
      </c>
      <c r="X14" s="120" t="s">
        <v>633</v>
      </c>
    </row>
    <row r="15" spans="2:24" ht="23.4" customHeight="1" thickBot="1">
      <c r="B15" s="188" t="s">
        <v>25</v>
      </c>
      <c r="C15" s="82" t="str">
        <f>B15</f>
        <v>Gasóleo C</v>
      </c>
      <c r="D15" s="188" t="s">
        <v>78</v>
      </c>
      <c r="E15" s="189" t="str">
        <f>+B15&amp;", "&amp;D15</f>
        <v>Gasóleo C, l</v>
      </c>
      <c r="F15" s="190">
        <v>2.8809999999999998</v>
      </c>
      <c r="G15" s="191">
        <v>0.38900000000000001</v>
      </c>
      <c r="H15" s="192">
        <v>2.3E-2</v>
      </c>
      <c r="I15" s="196">
        <v>2.8809999999999998</v>
      </c>
      <c r="J15" s="191">
        <v>0.38900000000000001</v>
      </c>
      <c r="K15" s="192">
        <v>2.3E-2</v>
      </c>
      <c r="L15" s="139"/>
      <c r="M15" s="264"/>
      <c r="N15" s="264"/>
      <c r="O15" s="191" t="s">
        <v>613</v>
      </c>
      <c r="P15" s="191" t="s">
        <v>614</v>
      </c>
      <c r="S15" s="122" t="s">
        <v>161</v>
      </c>
      <c r="T15" s="123"/>
      <c r="W15" s="119"/>
      <c r="X15" s="120" t="s">
        <v>634</v>
      </c>
    </row>
    <row r="16" spans="2:24" ht="23.4" customHeight="1">
      <c r="B16" s="79" t="s">
        <v>632</v>
      </c>
      <c r="C16" s="79" t="s">
        <v>631</v>
      </c>
      <c r="D16" s="79"/>
      <c r="E16" s="80"/>
      <c r="F16" s="113"/>
      <c r="G16" s="81"/>
      <c r="H16" s="111"/>
      <c r="I16" s="106"/>
      <c r="J16" s="81"/>
      <c r="K16" s="111"/>
      <c r="L16" s="106"/>
      <c r="M16" s="81"/>
      <c r="N16" s="81"/>
      <c r="O16" s="81"/>
      <c r="P16" s="81"/>
      <c r="S16" s="16"/>
      <c r="W16" s="119"/>
      <c r="X16" s="120" t="s">
        <v>625</v>
      </c>
    </row>
    <row r="17" spans="2:24" ht="23.4" customHeight="1">
      <c r="B17" s="85" t="s">
        <v>118</v>
      </c>
      <c r="C17" s="85"/>
      <c r="D17" s="85" t="s">
        <v>47</v>
      </c>
      <c r="E17" s="83" t="str">
        <f t="shared" ref="E17:E58" si="0">+B17&amp;" "&amp;C17&amp;", "&amp;D17</f>
        <v>A pie , Km</v>
      </c>
      <c r="F17" s="114">
        <v>0</v>
      </c>
      <c r="G17" s="116">
        <v>0</v>
      </c>
      <c r="H17" s="117">
        <v>0</v>
      </c>
      <c r="I17" s="118">
        <v>0</v>
      </c>
      <c r="J17" s="116">
        <v>0</v>
      </c>
      <c r="K17" s="117">
        <v>0</v>
      </c>
      <c r="L17" s="262"/>
      <c r="M17" s="263"/>
      <c r="N17" s="263"/>
      <c r="O17" s="84"/>
      <c r="P17" s="84"/>
      <c r="S17" s="16"/>
      <c r="U17" s="16"/>
      <c r="W17" s="119"/>
      <c r="X17" s="120" t="s">
        <v>626</v>
      </c>
    </row>
    <row r="18" spans="2:24" ht="23.4" customHeight="1" thickBot="1">
      <c r="B18" s="188" t="s">
        <v>628</v>
      </c>
      <c r="C18" s="188" t="s">
        <v>627</v>
      </c>
      <c r="D18" s="188" t="s">
        <v>120</v>
      </c>
      <c r="E18" s="189" t="str">
        <f t="shared" si="0"/>
        <v>Autobús Eléctrico, kWh</v>
      </c>
      <c r="F18" s="190">
        <v>0.25</v>
      </c>
      <c r="G18" s="191"/>
      <c r="H18" s="192"/>
      <c r="I18" s="191">
        <v>0.25900000000000001</v>
      </c>
      <c r="J18" s="191"/>
      <c r="K18" s="192"/>
      <c r="L18" s="139"/>
      <c r="M18" s="191"/>
      <c r="N18" s="191"/>
      <c r="O18" s="191" t="s">
        <v>618</v>
      </c>
      <c r="P18" s="191" t="s">
        <v>614</v>
      </c>
      <c r="S18" s="16"/>
      <c r="U18" s="16"/>
      <c r="W18" s="124"/>
      <c r="X18" s="123" t="s">
        <v>627</v>
      </c>
    </row>
    <row r="19" spans="2:24" ht="23.4" customHeight="1">
      <c r="B19" s="188" t="s">
        <v>628</v>
      </c>
      <c r="C19" s="188" t="s">
        <v>629</v>
      </c>
      <c r="D19" s="188" t="s">
        <v>78</v>
      </c>
      <c r="E19" s="189" t="str">
        <f t="shared" si="0"/>
        <v>Autobús Gasóleo A (B7), l</v>
      </c>
      <c r="F19" s="191">
        <v>2.4820000000000002</v>
      </c>
      <c r="G19" s="191">
        <v>6.5000000000000002E-2</v>
      </c>
      <c r="H19" s="192">
        <v>0.11899999999999999</v>
      </c>
      <c r="I19" s="191">
        <v>2.4820000000000002</v>
      </c>
      <c r="J19" s="191">
        <v>5.7000000000000002E-2</v>
      </c>
      <c r="K19" s="192">
        <v>0.125</v>
      </c>
      <c r="L19" s="139"/>
      <c r="M19" s="264"/>
      <c r="N19" s="264"/>
      <c r="O19" s="191" t="s">
        <v>615</v>
      </c>
      <c r="P19" s="191" t="s">
        <v>614</v>
      </c>
      <c r="R19" s="38"/>
    </row>
    <row r="20" spans="2:24" ht="23.4" customHeight="1">
      <c r="B20" s="188" t="s">
        <v>628</v>
      </c>
      <c r="C20" s="188" t="s">
        <v>624</v>
      </c>
      <c r="D20" s="188" t="s">
        <v>78</v>
      </c>
      <c r="E20" s="189" t="str">
        <f t="shared" si="0"/>
        <v>Autobús Gasolina (E5), l</v>
      </c>
      <c r="F20" s="191">
        <v>2.2349999999999999</v>
      </c>
      <c r="G20" s="191">
        <v>0.48899999999999999</v>
      </c>
      <c r="H20" s="192">
        <v>2.1000000000000001E-2</v>
      </c>
      <c r="I20" s="191">
        <v>2.2349999999999999</v>
      </c>
      <c r="J20" s="191">
        <v>0.48699999999999999</v>
      </c>
      <c r="K20" s="192">
        <v>2.1000000000000001E-2</v>
      </c>
      <c r="L20" s="139"/>
      <c r="M20" s="264"/>
      <c r="N20" s="264"/>
      <c r="O20" s="191" t="s">
        <v>616</v>
      </c>
      <c r="P20" s="191" t="s">
        <v>614</v>
      </c>
      <c r="R20" s="16"/>
      <c r="T20" s="16"/>
      <c r="V20" s="16"/>
    </row>
    <row r="21" spans="2:24" ht="23.4" customHeight="1">
      <c r="B21" s="188" t="s">
        <v>628</v>
      </c>
      <c r="C21" s="188" t="s">
        <v>635</v>
      </c>
      <c r="D21" s="188" t="s">
        <v>79</v>
      </c>
      <c r="E21" s="189" t="str">
        <f t="shared" si="0"/>
        <v>Autobús GNC, Kg</v>
      </c>
      <c r="F21" s="191">
        <v>2.774</v>
      </c>
      <c r="G21" s="191">
        <v>2.4580000000000002</v>
      </c>
      <c r="H21" s="192">
        <v>0</v>
      </c>
      <c r="I21" s="191">
        <v>2.73</v>
      </c>
      <c r="J21" s="191">
        <v>2.4129999999999998</v>
      </c>
      <c r="K21" s="192">
        <v>0</v>
      </c>
      <c r="L21" s="139"/>
      <c r="M21" s="264"/>
      <c r="N21" s="264"/>
      <c r="O21" s="191" t="s">
        <v>613</v>
      </c>
      <c r="P21" s="191" t="s">
        <v>614</v>
      </c>
      <c r="R21" s="16"/>
      <c r="T21" s="16"/>
      <c r="U21" s="16"/>
      <c r="V21" s="16"/>
    </row>
    <row r="22" spans="2:24" ht="23.4" customHeight="1">
      <c r="B22" s="188" t="s">
        <v>628</v>
      </c>
      <c r="C22" s="188" t="s">
        <v>626</v>
      </c>
      <c r="D22" s="188" t="s">
        <v>78</v>
      </c>
      <c r="E22" s="189" t="str">
        <f t="shared" si="0"/>
        <v>Autobús Híbrido, l</v>
      </c>
      <c r="F22" s="191">
        <v>2.2349999999999999</v>
      </c>
      <c r="G22" s="191">
        <v>0.48899999999999999</v>
      </c>
      <c r="H22" s="192">
        <v>2.1000000000000001E-2</v>
      </c>
      <c r="I22" s="191">
        <v>2.2349999999999999</v>
      </c>
      <c r="J22" s="191">
        <v>0.48699999999999999</v>
      </c>
      <c r="K22" s="192">
        <v>2.1000000000000001E-2</v>
      </c>
      <c r="L22" s="139"/>
      <c r="M22" s="264"/>
      <c r="N22" s="264"/>
      <c r="O22" s="191" t="s">
        <v>616</v>
      </c>
      <c r="P22" s="191" t="s">
        <v>614</v>
      </c>
    </row>
    <row r="23" spans="2:24" ht="23.4" customHeight="1">
      <c r="B23" s="188" t="s">
        <v>628</v>
      </c>
      <c r="C23" s="188"/>
      <c r="D23" s="193" t="s">
        <v>620</v>
      </c>
      <c r="E23" s="189" t="str">
        <f t="shared" si="0"/>
        <v>Autobús , pas·Km</v>
      </c>
      <c r="F23" s="190">
        <v>0.11673</v>
      </c>
      <c r="G23" s="194">
        <v>2.0000000000000002E-5</v>
      </c>
      <c r="H23" s="195">
        <v>9.8999999999999999E-4</v>
      </c>
      <c r="I23" s="194">
        <v>0.10677</v>
      </c>
      <c r="J23" s="194">
        <v>2.0000000000000002E-5</v>
      </c>
      <c r="K23" s="195">
        <v>9.8999999999999999E-4</v>
      </c>
      <c r="L23" s="262"/>
      <c r="M23" s="263"/>
      <c r="N23" s="263"/>
      <c r="O23" s="191" t="s">
        <v>617</v>
      </c>
      <c r="P23" s="191" t="s">
        <v>614</v>
      </c>
    </row>
    <row r="24" spans="2:24" ht="23.4" customHeight="1">
      <c r="B24" s="85" t="s">
        <v>48</v>
      </c>
      <c r="C24" s="85" t="s">
        <v>627</v>
      </c>
      <c r="D24" s="85" t="s">
        <v>120</v>
      </c>
      <c r="E24" s="83" t="str">
        <f t="shared" si="0"/>
        <v>Autobús público Eléctrico, kWh</v>
      </c>
      <c r="F24" s="114">
        <v>0.25</v>
      </c>
      <c r="G24" s="84"/>
      <c r="H24" s="138"/>
      <c r="I24" s="84">
        <v>0.25900000000000001</v>
      </c>
      <c r="J24" s="84"/>
      <c r="K24" s="138"/>
      <c r="L24" s="139"/>
      <c r="M24" s="84"/>
      <c r="N24" s="84"/>
      <c r="O24" s="84" t="s">
        <v>618</v>
      </c>
      <c r="P24" s="84" t="s">
        <v>614</v>
      </c>
      <c r="R24" s="38"/>
    </row>
    <row r="25" spans="2:24" ht="23.4" customHeight="1">
      <c r="B25" s="85" t="s">
        <v>48</v>
      </c>
      <c r="C25" s="85" t="s">
        <v>629</v>
      </c>
      <c r="D25" s="85" t="s">
        <v>78</v>
      </c>
      <c r="E25" s="83" t="str">
        <f t="shared" si="0"/>
        <v>Autobús público Gasóleo A (B7), l</v>
      </c>
      <c r="F25" s="84">
        <v>2.4820000000000002</v>
      </c>
      <c r="G25" s="84">
        <v>6.5000000000000002E-2</v>
      </c>
      <c r="H25" s="138">
        <v>0.11899999999999999</v>
      </c>
      <c r="I25" s="84">
        <v>2.4820000000000002</v>
      </c>
      <c r="J25" s="84">
        <v>5.7000000000000002E-2</v>
      </c>
      <c r="K25" s="138">
        <v>0.125</v>
      </c>
      <c r="L25" s="139"/>
      <c r="M25" s="264"/>
      <c r="N25" s="264"/>
      <c r="O25" s="84" t="s">
        <v>615</v>
      </c>
      <c r="P25" s="84" t="s">
        <v>614</v>
      </c>
      <c r="R25" s="38"/>
    </row>
    <row r="26" spans="2:24" ht="23.4" customHeight="1">
      <c r="B26" s="85" t="s">
        <v>48</v>
      </c>
      <c r="C26" s="85" t="s">
        <v>635</v>
      </c>
      <c r="D26" s="85" t="s">
        <v>79</v>
      </c>
      <c r="E26" s="83" t="str">
        <f t="shared" si="0"/>
        <v>Autobús público GNC, Kg</v>
      </c>
      <c r="F26" s="84">
        <v>2.774</v>
      </c>
      <c r="G26" s="84">
        <v>2.4580000000000002</v>
      </c>
      <c r="H26" s="138">
        <v>0</v>
      </c>
      <c r="I26" s="84">
        <v>2.73</v>
      </c>
      <c r="J26" s="84">
        <v>2.4129999999999998</v>
      </c>
      <c r="K26" s="138">
        <v>0</v>
      </c>
      <c r="L26" s="139"/>
      <c r="M26" s="264"/>
      <c r="N26" s="264"/>
      <c r="O26" s="84" t="s">
        <v>613</v>
      </c>
      <c r="P26" s="84" t="s">
        <v>614</v>
      </c>
      <c r="R26" s="38"/>
    </row>
    <row r="27" spans="2:24" ht="23.4" customHeight="1">
      <c r="B27" s="85" t="s">
        <v>48</v>
      </c>
      <c r="C27" s="85" t="s">
        <v>626</v>
      </c>
      <c r="D27" s="85" t="s">
        <v>78</v>
      </c>
      <c r="E27" s="83" t="str">
        <f t="shared" si="0"/>
        <v>Autobús público Híbrido, l</v>
      </c>
      <c r="F27" s="84">
        <v>2.2349999999999999</v>
      </c>
      <c r="G27" s="84">
        <v>0.48899999999999999</v>
      </c>
      <c r="H27" s="138">
        <v>2.1000000000000001E-2</v>
      </c>
      <c r="I27" s="84">
        <v>2.2349999999999999</v>
      </c>
      <c r="J27" s="84">
        <v>0.48699999999999999</v>
      </c>
      <c r="K27" s="138">
        <v>2.1000000000000001E-2</v>
      </c>
      <c r="L27" s="139"/>
      <c r="M27" s="264"/>
      <c r="N27" s="264"/>
      <c r="O27" s="84" t="s">
        <v>616</v>
      </c>
      <c r="P27" s="84" t="s">
        <v>614</v>
      </c>
      <c r="R27" s="38"/>
    </row>
    <row r="28" spans="2:24" ht="23.4" customHeight="1">
      <c r="B28" s="85" t="s">
        <v>48</v>
      </c>
      <c r="C28" s="85"/>
      <c r="D28" s="82" t="s">
        <v>620</v>
      </c>
      <c r="E28" s="83" t="str">
        <f t="shared" si="0"/>
        <v>Autobús público , pas·Km</v>
      </c>
      <c r="F28" s="114">
        <v>0.11673</v>
      </c>
      <c r="G28" s="116">
        <v>2.0000000000000002E-5</v>
      </c>
      <c r="H28" s="117">
        <v>9.8999999999999999E-4</v>
      </c>
      <c r="I28" s="116">
        <v>0.10677</v>
      </c>
      <c r="J28" s="116">
        <v>2.0000000000000002E-5</v>
      </c>
      <c r="K28" s="117">
        <v>9.8999999999999999E-4</v>
      </c>
      <c r="L28" s="262"/>
      <c r="M28" s="263"/>
      <c r="N28" s="263"/>
      <c r="O28" s="84" t="s">
        <v>617</v>
      </c>
      <c r="P28" s="84" t="s">
        <v>614</v>
      </c>
      <c r="R28" s="38"/>
    </row>
    <row r="29" spans="2:24" ht="23.4" customHeight="1">
      <c r="B29" s="188" t="s">
        <v>49</v>
      </c>
      <c r="C29" s="188"/>
      <c r="D29" s="188" t="s">
        <v>47</v>
      </c>
      <c r="E29" s="189" t="str">
        <f t="shared" si="0"/>
        <v>Bicicleta , Km</v>
      </c>
      <c r="F29" s="190">
        <v>0</v>
      </c>
      <c r="G29" s="194">
        <v>0</v>
      </c>
      <c r="H29" s="195">
        <v>0</v>
      </c>
      <c r="I29" s="194">
        <v>0</v>
      </c>
      <c r="J29" s="194">
        <v>0</v>
      </c>
      <c r="K29" s="195">
        <v>0</v>
      </c>
      <c r="L29" s="262"/>
      <c r="M29" s="263"/>
      <c r="N29" s="263"/>
      <c r="O29" s="191"/>
      <c r="P29" s="191"/>
      <c r="R29" s="38"/>
    </row>
    <row r="30" spans="2:24" ht="23.4" customHeight="1">
      <c r="B30" s="85" t="s">
        <v>622</v>
      </c>
      <c r="C30" s="85" t="s">
        <v>629</v>
      </c>
      <c r="D30" s="85" t="s">
        <v>78</v>
      </c>
      <c r="E30" s="83" t="str">
        <f t="shared" si="0"/>
        <v>Camiones Gasóleo A (B7), l</v>
      </c>
      <c r="F30" s="84">
        <v>2.4820000000000002</v>
      </c>
      <c r="G30" s="84">
        <v>6.5000000000000002E-2</v>
      </c>
      <c r="H30" s="138">
        <v>0.11899999999999999</v>
      </c>
      <c r="I30" s="84">
        <v>2.4820000000000002</v>
      </c>
      <c r="J30" s="84">
        <v>5.7000000000000002E-2</v>
      </c>
      <c r="K30" s="138">
        <v>0.125</v>
      </c>
      <c r="L30" s="139"/>
      <c r="M30" s="264"/>
      <c r="N30" s="264"/>
      <c r="O30" s="84" t="s">
        <v>615</v>
      </c>
      <c r="P30" s="84" t="s">
        <v>614</v>
      </c>
      <c r="R30" s="38"/>
    </row>
    <row r="31" spans="2:24" ht="23.4" customHeight="1">
      <c r="B31" s="85" t="s">
        <v>622</v>
      </c>
      <c r="C31" s="85" t="s">
        <v>624</v>
      </c>
      <c r="D31" s="85" t="s">
        <v>78</v>
      </c>
      <c r="E31" s="83" t="str">
        <f t="shared" si="0"/>
        <v>Camiones Gasolina (E5), l</v>
      </c>
      <c r="F31" s="84">
        <v>2.2349999999999999</v>
      </c>
      <c r="G31" s="84">
        <v>0.48899999999999999</v>
      </c>
      <c r="H31" s="138">
        <v>2.1000000000000001E-2</v>
      </c>
      <c r="I31" s="84">
        <v>2.2349999999999999</v>
      </c>
      <c r="J31" s="84">
        <v>0.48699999999999999</v>
      </c>
      <c r="K31" s="138">
        <v>2.1000000000000001E-2</v>
      </c>
      <c r="L31" s="139"/>
      <c r="M31" s="264"/>
      <c r="N31" s="264"/>
      <c r="O31" s="84" t="s">
        <v>616</v>
      </c>
      <c r="P31" s="84" t="s">
        <v>614</v>
      </c>
      <c r="R31" s="38"/>
    </row>
    <row r="32" spans="2:24" ht="23.4" customHeight="1">
      <c r="B32" s="85" t="s">
        <v>622</v>
      </c>
      <c r="C32" s="85" t="s">
        <v>635</v>
      </c>
      <c r="D32" s="85" t="s">
        <v>79</v>
      </c>
      <c r="E32" s="83" t="str">
        <f t="shared" si="0"/>
        <v>Camiones GNC, Kg</v>
      </c>
      <c r="F32" s="84">
        <v>2.774</v>
      </c>
      <c r="G32" s="84">
        <v>2.4580000000000002</v>
      </c>
      <c r="H32" s="138">
        <v>0</v>
      </c>
      <c r="I32" s="84">
        <v>2.73</v>
      </c>
      <c r="J32" s="84">
        <v>2.4129999999999998</v>
      </c>
      <c r="K32" s="138">
        <v>0</v>
      </c>
      <c r="L32" s="139"/>
      <c r="M32" s="264"/>
      <c r="N32" s="264"/>
      <c r="O32" s="84" t="s">
        <v>613</v>
      </c>
      <c r="P32" s="84" t="s">
        <v>614</v>
      </c>
      <c r="R32" s="38"/>
    </row>
    <row r="33" spans="2:25" ht="23.4" customHeight="1">
      <c r="B33" s="85" t="s">
        <v>622</v>
      </c>
      <c r="C33" s="85" t="s">
        <v>626</v>
      </c>
      <c r="D33" s="85" t="s">
        <v>78</v>
      </c>
      <c r="E33" s="83" t="str">
        <f t="shared" si="0"/>
        <v>Camiones Híbrido, l</v>
      </c>
      <c r="F33" s="84">
        <v>2.2349999999999999</v>
      </c>
      <c r="G33" s="142">
        <v>0.48899999999999999</v>
      </c>
      <c r="H33" s="115">
        <v>2.1000000000000001E-2</v>
      </c>
      <c r="I33" s="84">
        <v>2.2349999999999999</v>
      </c>
      <c r="J33" s="142">
        <v>0.48699999999999999</v>
      </c>
      <c r="K33" s="205">
        <v>2.1000000000000001E-2</v>
      </c>
      <c r="L33" s="139"/>
      <c r="M33" s="265"/>
      <c r="N33" s="265"/>
      <c r="O33" s="84" t="s">
        <v>616</v>
      </c>
      <c r="P33" s="84" t="s">
        <v>614</v>
      </c>
      <c r="R33" s="38"/>
      <c r="S33" s="38"/>
    </row>
    <row r="34" spans="2:25" ht="23.4" customHeight="1">
      <c r="B34" s="85" t="s">
        <v>622</v>
      </c>
      <c r="C34" s="85"/>
      <c r="D34" s="85" t="s">
        <v>47</v>
      </c>
      <c r="E34" s="83" t="str">
        <f t="shared" si="0"/>
        <v>Camiones , Km</v>
      </c>
      <c r="F34" s="114">
        <v>0.98770000000000002</v>
      </c>
      <c r="G34" s="116">
        <v>1.3999999999999999E-4</v>
      </c>
      <c r="H34" s="117">
        <v>1.3440000000000001E-2</v>
      </c>
      <c r="I34" s="116">
        <v>1.01586</v>
      </c>
      <c r="J34" s="116">
        <v>1.3999999999999999E-4</v>
      </c>
      <c r="K34" s="117">
        <v>1.3440000000000001E-2</v>
      </c>
      <c r="L34" s="262"/>
      <c r="M34" s="263"/>
      <c r="N34" s="263"/>
      <c r="O34" s="84" t="s">
        <v>617</v>
      </c>
      <c r="P34" s="84" t="s">
        <v>614</v>
      </c>
      <c r="R34" s="38"/>
      <c r="S34" s="38"/>
    </row>
    <row r="35" spans="2:25" ht="23.4" customHeight="1">
      <c r="B35" s="188" t="s">
        <v>623</v>
      </c>
      <c r="C35" s="188" t="s">
        <v>627</v>
      </c>
      <c r="D35" s="188" t="s">
        <v>120</v>
      </c>
      <c r="E35" s="189" t="str">
        <f t="shared" si="0"/>
        <v>Ciclomotores y motocicletas Eléctrico, kWh</v>
      </c>
      <c r="F35" s="190">
        <v>0.25</v>
      </c>
      <c r="G35" s="191"/>
      <c r="H35" s="192"/>
      <c r="I35" s="191">
        <v>0.25900000000000001</v>
      </c>
      <c r="J35" s="191"/>
      <c r="K35" s="192"/>
      <c r="L35" s="139"/>
      <c r="M35" s="191"/>
      <c r="N35" s="191"/>
      <c r="O35" s="191" t="s">
        <v>618</v>
      </c>
      <c r="P35" s="191" t="s">
        <v>614</v>
      </c>
      <c r="R35" s="38"/>
      <c r="S35" s="38"/>
    </row>
    <row r="36" spans="2:25" ht="23.4" customHeight="1">
      <c r="B36" s="188" t="s">
        <v>623</v>
      </c>
      <c r="C36" s="188" t="s">
        <v>624</v>
      </c>
      <c r="D36" s="188" t="s">
        <v>78</v>
      </c>
      <c r="E36" s="189" t="str">
        <f t="shared" si="0"/>
        <v>Ciclomotores y motocicletas Gasolina (E5), l</v>
      </c>
      <c r="F36" s="191">
        <v>2.27</v>
      </c>
      <c r="G36" s="191">
        <v>2.2330000000000001</v>
      </c>
      <c r="H36" s="192">
        <v>4.4999999999999998E-2</v>
      </c>
      <c r="I36" s="196">
        <v>2.27</v>
      </c>
      <c r="J36" s="191">
        <v>2.165</v>
      </c>
      <c r="K36" s="192">
        <v>4.4999999999999998E-2</v>
      </c>
      <c r="L36" s="139"/>
      <c r="M36" s="264"/>
      <c r="N36" s="264"/>
      <c r="O36" s="191" t="s">
        <v>616</v>
      </c>
      <c r="P36" s="191" t="s">
        <v>614</v>
      </c>
      <c r="R36" s="38"/>
      <c r="S36" s="38"/>
      <c r="X36" s="16"/>
      <c r="Y36" s="16"/>
    </row>
    <row r="37" spans="2:25" ht="23.4" customHeight="1">
      <c r="B37" s="188" t="s">
        <v>623</v>
      </c>
      <c r="C37" s="188"/>
      <c r="D37" s="188" t="s">
        <v>47</v>
      </c>
      <c r="E37" s="189" t="str">
        <f t="shared" si="0"/>
        <v>Ciclomotores y motocicletas , Km</v>
      </c>
      <c r="F37" s="190">
        <v>0.11138000000000001</v>
      </c>
      <c r="G37" s="194">
        <v>1.58E-3</v>
      </c>
      <c r="H37" s="195">
        <v>5.9000000000000003E-4</v>
      </c>
      <c r="I37" s="197">
        <v>0.11138000000000001</v>
      </c>
      <c r="J37" s="194">
        <v>1.58E-3</v>
      </c>
      <c r="K37" s="195">
        <v>5.9000000000000003E-4</v>
      </c>
      <c r="L37" s="262"/>
      <c r="M37" s="263"/>
      <c r="N37" s="263"/>
      <c r="O37" s="191" t="s">
        <v>617</v>
      </c>
      <c r="P37" s="191" t="s">
        <v>614</v>
      </c>
      <c r="R37" s="38"/>
      <c r="S37" s="38"/>
      <c r="U37" s="16"/>
      <c r="V37" s="16"/>
      <c r="W37" s="16"/>
      <c r="X37" s="16"/>
      <c r="Y37" s="16"/>
    </row>
    <row r="38" spans="2:25" ht="23.4" customHeight="1">
      <c r="B38" s="85" t="s">
        <v>621</v>
      </c>
      <c r="C38" s="85" t="s">
        <v>627</v>
      </c>
      <c r="D38" s="85" t="s">
        <v>47</v>
      </c>
      <c r="E38" s="83" t="str">
        <f t="shared" si="0"/>
        <v>Furgonetas y furgones Eléctrico, Km</v>
      </c>
      <c r="F38" s="114">
        <v>5.4080000000000003E-2</v>
      </c>
      <c r="G38" s="116">
        <v>2.0000000000000001E-4</v>
      </c>
      <c r="H38" s="117">
        <v>3.5E-4</v>
      </c>
      <c r="I38" s="118">
        <v>6.1699999999999998E-2</v>
      </c>
      <c r="J38" s="116">
        <v>2.0000000000000001E-4</v>
      </c>
      <c r="K38" s="117">
        <v>3.5E-4</v>
      </c>
      <c r="L38" s="262"/>
      <c r="M38" s="263"/>
      <c r="N38" s="263"/>
      <c r="O38" s="84" t="s">
        <v>617</v>
      </c>
      <c r="P38" s="84" t="s">
        <v>614</v>
      </c>
      <c r="R38" s="38"/>
      <c r="S38" s="38"/>
      <c r="U38" s="16"/>
      <c r="V38" s="16"/>
      <c r="W38" s="16"/>
      <c r="X38" s="16"/>
      <c r="Y38" s="16"/>
    </row>
    <row r="39" spans="2:25" ht="23.4" customHeight="1">
      <c r="B39" s="85" t="s">
        <v>621</v>
      </c>
      <c r="C39" s="85" t="s">
        <v>627</v>
      </c>
      <c r="D39" s="85" t="s">
        <v>120</v>
      </c>
      <c r="E39" s="83" t="str">
        <f t="shared" si="0"/>
        <v>Furgonetas y furgones Eléctrico, kWh</v>
      </c>
      <c r="F39" s="114">
        <v>0.25</v>
      </c>
      <c r="G39" s="84"/>
      <c r="H39" s="138"/>
      <c r="I39" s="107">
        <v>0.25900000000000001</v>
      </c>
      <c r="J39" s="84"/>
      <c r="K39" s="138"/>
      <c r="L39" s="139"/>
      <c r="M39" s="84"/>
      <c r="N39" s="84"/>
      <c r="O39" s="84" t="s">
        <v>618</v>
      </c>
      <c r="P39" s="84" t="s">
        <v>614</v>
      </c>
      <c r="R39" s="38"/>
      <c r="S39" s="38"/>
      <c r="U39" s="16"/>
      <c r="V39" s="16"/>
      <c r="W39" s="16"/>
      <c r="X39" s="16"/>
      <c r="Y39" s="16"/>
    </row>
    <row r="40" spans="2:25" ht="23.4" customHeight="1">
      <c r="B40" s="85" t="s">
        <v>621</v>
      </c>
      <c r="C40" s="85" t="s">
        <v>629</v>
      </c>
      <c r="D40" s="85" t="s">
        <v>47</v>
      </c>
      <c r="E40" s="83" t="str">
        <f t="shared" si="0"/>
        <v>Furgonetas y furgones Gasóleo A (B7), Km</v>
      </c>
      <c r="F40" s="114">
        <v>0.23930000000000001</v>
      </c>
      <c r="G40" s="116">
        <v>0</v>
      </c>
      <c r="H40" s="117">
        <v>1.8600000000000001E-3</v>
      </c>
      <c r="I40" s="118">
        <v>0.22969999999999999</v>
      </c>
      <c r="J40" s="116">
        <v>0</v>
      </c>
      <c r="K40" s="117">
        <v>1.8600000000000001E-3</v>
      </c>
      <c r="L40" s="262"/>
      <c r="M40" s="263"/>
      <c r="N40" s="263"/>
      <c r="O40" s="84" t="s">
        <v>617</v>
      </c>
      <c r="P40" s="84" t="s">
        <v>614</v>
      </c>
      <c r="R40" s="38"/>
      <c r="S40" s="38"/>
      <c r="U40" s="16"/>
      <c r="V40" s="16"/>
      <c r="W40" s="16"/>
      <c r="X40" s="16"/>
      <c r="Y40" s="16"/>
    </row>
    <row r="41" spans="2:25" ht="23.4" customHeight="1">
      <c r="B41" s="85" t="s">
        <v>621</v>
      </c>
      <c r="C41" s="85" t="s">
        <v>629</v>
      </c>
      <c r="D41" s="85" t="s">
        <v>78</v>
      </c>
      <c r="E41" s="83" t="str">
        <f t="shared" si="0"/>
        <v>Furgonetas y furgones Gasóleo A (B7), l</v>
      </c>
      <c r="F41" s="84">
        <v>2.4860000000000002</v>
      </c>
      <c r="G41" s="84">
        <v>8.9999999999999993E-3</v>
      </c>
      <c r="H41" s="138">
        <v>7.3999999999999996E-2</v>
      </c>
      <c r="I41" s="107">
        <v>2.4860000000000002</v>
      </c>
      <c r="J41" s="84">
        <v>8.9999999999999993E-3</v>
      </c>
      <c r="K41" s="138">
        <v>7.5999999999999998E-2</v>
      </c>
      <c r="L41" s="139"/>
      <c r="M41" s="264"/>
      <c r="N41" s="264"/>
      <c r="O41" s="84" t="s">
        <v>615</v>
      </c>
      <c r="P41" s="84" t="s">
        <v>614</v>
      </c>
      <c r="R41" s="38"/>
      <c r="S41" s="38"/>
      <c r="U41" s="16"/>
      <c r="V41" s="16"/>
      <c r="W41" s="16"/>
      <c r="X41" s="16"/>
      <c r="Y41" s="16"/>
    </row>
    <row r="42" spans="2:25" ht="23.4" customHeight="1">
      <c r="B42" s="85" t="s">
        <v>621</v>
      </c>
      <c r="C42" s="85" t="s">
        <v>624</v>
      </c>
      <c r="D42" s="85" t="s">
        <v>47</v>
      </c>
      <c r="E42" s="83" t="str">
        <f t="shared" si="0"/>
        <v>Furgonetas y furgones Gasolina (E5), Km</v>
      </c>
      <c r="F42" s="114">
        <v>0.20974999999999999</v>
      </c>
      <c r="G42" s="116">
        <v>2.4000000000000001E-4</v>
      </c>
      <c r="H42" s="117">
        <v>4.8999999999999998E-4</v>
      </c>
      <c r="I42" s="118">
        <v>0.21259</v>
      </c>
      <c r="J42" s="116">
        <v>2.4000000000000001E-4</v>
      </c>
      <c r="K42" s="117">
        <v>4.8999999999999998E-4</v>
      </c>
      <c r="L42" s="262"/>
      <c r="M42" s="263"/>
      <c r="N42" s="263"/>
      <c r="O42" s="84" t="s">
        <v>617</v>
      </c>
      <c r="P42" s="84" t="s">
        <v>614</v>
      </c>
      <c r="R42" s="38"/>
      <c r="S42" s="38"/>
      <c r="U42" s="16"/>
      <c r="V42" s="16"/>
      <c r="W42" s="16"/>
      <c r="X42" s="16"/>
      <c r="Y42" s="16"/>
    </row>
    <row r="43" spans="2:25" ht="23.4" customHeight="1">
      <c r="B43" s="85" t="s">
        <v>621</v>
      </c>
      <c r="C43" s="85" t="s">
        <v>624</v>
      </c>
      <c r="D43" s="85" t="s">
        <v>78</v>
      </c>
      <c r="E43" s="83" t="str">
        <f t="shared" si="0"/>
        <v>Furgonetas y furgones Gasolina (E5), l</v>
      </c>
      <c r="F43" s="84">
        <v>2.2349999999999999</v>
      </c>
      <c r="G43" s="84">
        <v>0.65700000000000003</v>
      </c>
      <c r="H43" s="138">
        <v>6.2E-2</v>
      </c>
      <c r="I43" s="107">
        <v>2.2349999999999999</v>
      </c>
      <c r="J43" s="84">
        <v>0.59099999999999997</v>
      </c>
      <c r="K43" s="138">
        <v>5.3999999999999999E-2</v>
      </c>
      <c r="L43" s="139"/>
      <c r="M43" s="264"/>
      <c r="N43" s="264"/>
      <c r="O43" s="84" t="s">
        <v>616</v>
      </c>
      <c r="P43" s="84" t="s">
        <v>614</v>
      </c>
      <c r="R43" s="38"/>
      <c r="S43" s="38"/>
      <c r="U43" s="16"/>
      <c r="V43" s="16"/>
      <c r="W43" s="16"/>
      <c r="X43" s="16"/>
      <c r="Y43" s="16"/>
    </row>
    <row r="44" spans="2:25" ht="23.4" customHeight="1">
      <c r="B44" s="85" t="s">
        <v>621</v>
      </c>
      <c r="C44" s="85" t="s">
        <v>625</v>
      </c>
      <c r="D44" s="85" t="s">
        <v>47</v>
      </c>
      <c r="E44" s="83" t="str">
        <f t="shared" si="0"/>
        <v>Furgonetas y furgones GLP, Km</v>
      </c>
      <c r="F44" s="114">
        <v>0.26939999999999997</v>
      </c>
      <c r="G44" s="116">
        <v>4.0000000000000003E-5</v>
      </c>
      <c r="H44" s="117">
        <v>5.5999999999999995E-4</v>
      </c>
      <c r="I44" s="118">
        <v>0.25863999999999998</v>
      </c>
      <c r="J44" s="116">
        <v>4.0000000000000003E-5</v>
      </c>
      <c r="K44" s="117">
        <v>5.5999999999999995E-4</v>
      </c>
      <c r="L44" s="262"/>
      <c r="M44" s="263"/>
      <c r="N44" s="263"/>
      <c r="O44" s="84" t="s">
        <v>617</v>
      </c>
      <c r="P44" s="84" t="s">
        <v>614</v>
      </c>
      <c r="R44" s="38"/>
      <c r="S44" s="38"/>
      <c r="U44" s="16"/>
      <c r="V44" s="16"/>
      <c r="W44" s="16"/>
      <c r="X44" s="16"/>
      <c r="Y44" s="16"/>
    </row>
    <row r="45" spans="2:25" ht="23.4" customHeight="1">
      <c r="B45" s="85" t="s">
        <v>621</v>
      </c>
      <c r="C45" s="85" t="s">
        <v>626</v>
      </c>
      <c r="D45" s="85" t="s">
        <v>47</v>
      </c>
      <c r="E45" s="83" t="str">
        <f t="shared" si="0"/>
        <v>Furgonetas y furgones Híbrido, Km</v>
      </c>
      <c r="F45" s="114">
        <v>0.20974999999999999</v>
      </c>
      <c r="G45" s="116">
        <v>2.4000000000000001E-4</v>
      </c>
      <c r="H45" s="117">
        <v>4.8999999999999998E-4</v>
      </c>
      <c r="I45" s="118">
        <v>0.21259</v>
      </c>
      <c r="J45" s="116">
        <v>2.4000000000000001E-4</v>
      </c>
      <c r="K45" s="117">
        <v>4.8999999999999998E-4</v>
      </c>
      <c r="L45" s="262"/>
      <c r="M45" s="263"/>
      <c r="N45" s="263"/>
      <c r="O45" s="84" t="s">
        <v>617</v>
      </c>
      <c r="P45" s="84" t="s">
        <v>614</v>
      </c>
      <c r="R45" s="38"/>
      <c r="S45" s="38"/>
      <c r="U45" s="16"/>
      <c r="V45" s="16"/>
      <c r="W45" s="16"/>
      <c r="X45" s="16"/>
      <c r="Y45" s="16"/>
    </row>
    <row r="46" spans="2:25" ht="23.4" customHeight="1">
      <c r="B46" s="85" t="s">
        <v>621</v>
      </c>
      <c r="C46" s="85" t="s">
        <v>626</v>
      </c>
      <c r="D46" s="85" t="s">
        <v>78</v>
      </c>
      <c r="E46" s="83" t="str">
        <f t="shared" si="0"/>
        <v>Furgonetas y furgones Híbrido, l</v>
      </c>
      <c r="F46" s="84">
        <v>2.2349999999999999</v>
      </c>
      <c r="G46" s="142">
        <v>0.65700000000000003</v>
      </c>
      <c r="H46" s="115">
        <v>6.2E-2</v>
      </c>
      <c r="I46" s="107">
        <v>2.2349999999999999</v>
      </c>
      <c r="J46" s="142">
        <v>0.59099999999999997</v>
      </c>
      <c r="K46" s="205">
        <v>5.3999999999999999E-2</v>
      </c>
      <c r="L46" s="139"/>
      <c r="M46" s="265"/>
      <c r="N46" s="265"/>
      <c r="O46" s="84" t="s">
        <v>616</v>
      </c>
      <c r="P46" s="84" t="s">
        <v>614</v>
      </c>
      <c r="R46" s="38"/>
      <c r="S46" s="38"/>
      <c r="U46" s="16"/>
      <c r="V46" s="16"/>
      <c r="W46" s="16"/>
      <c r="X46" s="16"/>
      <c r="Y46" s="16"/>
    </row>
    <row r="47" spans="2:25" ht="23.4" customHeight="1">
      <c r="B47" s="188" t="s">
        <v>55</v>
      </c>
      <c r="C47" s="188"/>
      <c r="D47" s="193" t="s">
        <v>620</v>
      </c>
      <c r="E47" s="189" t="str">
        <f t="shared" si="0"/>
        <v>Metro , pas·Km</v>
      </c>
      <c r="F47" s="190">
        <v>1.959E-2</v>
      </c>
      <c r="G47" s="191"/>
      <c r="H47" s="192"/>
      <c r="I47" s="197">
        <v>6.2549999999999994E-2</v>
      </c>
      <c r="J47" s="191"/>
      <c r="K47" s="192"/>
      <c r="L47" s="262"/>
      <c r="M47" s="191"/>
      <c r="N47" s="191"/>
      <c r="O47" s="191" t="s">
        <v>636</v>
      </c>
      <c r="P47" s="191" t="s">
        <v>614</v>
      </c>
      <c r="R47" s="38"/>
      <c r="S47" s="38"/>
      <c r="U47" s="16"/>
      <c r="V47" s="16"/>
      <c r="W47" s="16"/>
      <c r="X47" s="16"/>
      <c r="Y47" s="16"/>
    </row>
    <row r="48" spans="2:25" ht="23.4" customHeight="1">
      <c r="B48" s="85" t="s">
        <v>161</v>
      </c>
      <c r="C48" s="85"/>
      <c r="D48" s="82" t="s">
        <v>620</v>
      </c>
      <c r="E48" s="83" t="str">
        <f t="shared" si="0"/>
        <v>Tranvía / Tren , pas·Km</v>
      </c>
      <c r="F48" s="114">
        <v>3.7440000000000001E-2</v>
      </c>
      <c r="G48" s="84"/>
      <c r="H48" s="138"/>
      <c r="I48" s="118">
        <v>5.4390000000000001E-2</v>
      </c>
      <c r="J48" s="84"/>
      <c r="K48" s="138"/>
      <c r="L48" s="262"/>
      <c r="M48" s="84"/>
      <c r="N48" s="84"/>
      <c r="O48" s="84" t="s">
        <v>636</v>
      </c>
      <c r="P48" s="84" t="s">
        <v>614</v>
      </c>
      <c r="R48" s="38"/>
      <c r="S48" s="38"/>
      <c r="U48" s="16"/>
      <c r="V48" s="16"/>
      <c r="W48" s="16"/>
      <c r="X48" s="16"/>
      <c r="Y48" s="16"/>
    </row>
    <row r="49" spans="2:27" ht="23.4" customHeight="1">
      <c r="B49" s="188" t="s">
        <v>38</v>
      </c>
      <c r="C49" s="188" t="s">
        <v>627</v>
      </c>
      <c r="D49" s="188" t="s">
        <v>47</v>
      </c>
      <c r="E49" s="189" t="str">
        <f t="shared" si="0"/>
        <v>Turismos Eléctrico, Km</v>
      </c>
      <c r="F49" s="190">
        <v>0</v>
      </c>
      <c r="G49" s="194">
        <v>0</v>
      </c>
      <c r="H49" s="195">
        <v>0</v>
      </c>
      <c r="I49" s="197">
        <v>0</v>
      </c>
      <c r="J49" s="194">
        <v>0</v>
      </c>
      <c r="K49" s="195">
        <v>0</v>
      </c>
      <c r="L49" s="262"/>
      <c r="M49" s="263"/>
      <c r="N49" s="263"/>
      <c r="O49" s="191" t="s">
        <v>617</v>
      </c>
      <c r="P49" s="191" t="s">
        <v>614</v>
      </c>
      <c r="R49" s="38"/>
      <c r="S49" s="38"/>
      <c r="U49" s="16"/>
      <c r="V49" s="16"/>
      <c r="W49" s="16"/>
      <c r="X49" s="16"/>
      <c r="Y49" s="16"/>
    </row>
    <row r="50" spans="2:27" ht="23.4" customHeight="1">
      <c r="B50" s="188" t="s">
        <v>38</v>
      </c>
      <c r="C50" s="188" t="s">
        <v>627</v>
      </c>
      <c r="D50" s="188" t="s">
        <v>120</v>
      </c>
      <c r="E50" s="189" t="str">
        <f t="shared" si="0"/>
        <v>Turismos Eléctrico, kWh</v>
      </c>
      <c r="F50" s="190">
        <v>0.25</v>
      </c>
      <c r="G50" s="191"/>
      <c r="H50" s="192"/>
      <c r="I50" s="196">
        <v>0.25900000000000001</v>
      </c>
      <c r="J50" s="191"/>
      <c r="K50" s="192"/>
      <c r="L50" s="139"/>
      <c r="M50" s="264"/>
      <c r="N50" s="264"/>
      <c r="O50" s="191" t="s">
        <v>618</v>
      </c>
      <c r="P50" s="191" t="s">
        <v>614</v>
      </c>
      <c r="R50" s="38"/>
      <c r="S50" s="38"/>
      <c r="U50" s="16"/>
      <c r="V50" s="16"/>
      <c r="W50" s="16"/>
      <c r="X50" s="16"/>
      <c r="Y50" s="16"/>
    </row>
    <row r="51" spans="2:27" ht="23.4" customHeight="1">
      <c r="B51" s="188" t="s">
        <v>38</v>
      </c>
      <c r="C51" s="188" t="s">
        <v>629</v>
      </c>
      <c r="D51" s="188" t="s">
        <v>47</v>
      </c>
      <c r="E51" s="189" t="str">
        <f t="shared" si="0"/>
        <v>Turismos Gasóleo A (B7), Km</v>
      </c>
      <c r="F51" s="190">
        <v>0.16655</v>
      </c>
      <c r="G51" s="194">
        <v>4.1400000000000002E-6</v>
      </c>
      <c r="H51" s="195">
        <v>1.8799999999999999E-3</v>
      </c>
      <c r="I51" s="197">
        <v>0.16894000000000001</v>
      </c>
      <c r="J51" s="194">
        <v>4.1400000000000002E-6</v>
      </c>
      <c r="K51" s="195">
        <v>1.8799999999999999E-3</v>
      </c>
      <c r="L51" s="262"/>
      <c r="M51" s="263"/>
      <c r="N51" s="263"/>
      <c r="O51" s="191" t="s">
        <v>617</v>
      </c>
      <c r="P51" s="191" t="s">
        <v>614</v>
      </c>
      <c r="R51" s="38"/>
      <c r="S51" s="38"/>
      <c r="U51" s="16"/>
      <c r="V51" s="16"/>
      <c r="W51" s="16"/>
      <c r="X51" s="16"/>
      <c r="Y51" s="16"/>
    </row>
    <row r="52" spans="2:27" ht="23.4" customHeight="1">
      <c r="B52" s="188" t="s">
        <v>38</v>
      </c>
      <c r="C52" s="188" t="s">
        <v>629</v>
      </c>
      <c r="D52" s="188" t="s">
        <v>78</v>
      </c>
      <c r="E52" s="189" t="str">
        <f t="shared" si="0"/>
        <v>Turismos Gasóleo A (B7), l</v>
      </c>
      <c r="F52" s="191">
        <v>2.488</v>
      </c>
      <c r="G52" s="191">
        <v>7.0000000000000001E-3</v>
      </c>
      <c r="H52" s="192">
        <v>0.12</v>
      </c>
      <c r="I52" s="196">
        <v>2.488</v>
      </c>
      <c r="J52" s="191">
        <v>7.0000000000000001E-3</v>
      </c>
      <c r="K52" s="192">
        <v>0.11899999999999999</v>
      </c>
      <c r="L52" s="139"/>
      <c r="M52" s="264"/>
      <c r="N52" s="264"/>
      <c r="O52" s="191" t="s">
        <v>615</v>
      </c>
      <c r="P52" s="191" t="s">
        <v>614</v>
      </c>
      <c r="R52" s="38"/>
      <c r="S52" s="38"/>
      <c r="U52" s="16"/>
      <c r="V52" s="16"/>
      <c r="W52" s="16"/>
      <c r="X52" s="16"/>
      <c r="Y52" s="16"/>
    </row>
    <row r="53" spans="2:27" ht="23.4" customHeight="1">
      <c r="B53" s="188" t="s">
        <v>38</v>
      </c>
      <c r="C53" s="188" t="s">
        <v>624</v>
      </c>
      <c r="D53" s="188" t="s">
        <v>47</v>
      </c>
      <c r="E53" s="189" t="str">
        <f t="shared" si="0"/>
        <v>Turismos Gasolina (E5), Km</v>
      </c>
      <c r="F53" s="190">
        <v>0.17363000000000001</v>
      </c>
      <c r="G53" s="194">
        <v>3.2000000000000003E-4</v>
      </c>
      <c r="H53" s="195">
        <v>3.6000000000000002E-4</v>
      </c>
      <c r="I53" s="197">
        <v>0.16980000000000001</v>
      </c>
      <c r="J53" s="194">
        <v>3.2000000000000003E-4</v>
      </c>
      <c r="K53" s="195">
        <v>3.6000000000000002E-4</v>
      </c>
      <c r="L53" s="262"/>
      <c r="M53" s="263"/>
      <c r="N53" s="263"/>
      <c r="O53" s="191" t="s">
        <v>617</v>
      </c>
      <c r="P53" s="191" t="s">
        <v>614</v>
      </c>
      <c r="R53" s="38"/>
      <c r="S53" s="38"/>
      <c r="U53" s="16"/>
      <c r="V53" s="16"/>
      <c r="W53" s="16"/>
      <c r="X53" s="16"/>
      <c r="Y53" s="16"/>
    </row>
    <row r="54" spans="2:27" ht="23.4" customHeight="1">
      <c r="B54" s="188" t="s">
        <v>38</v>
      </c>
      <c r="C54" s="188" t="s">
        <v>624</v>
      </c>
      <c r="D54" s="188" t="s">
        <v>78</v>
      </c>
      <c r="E54" s="189" t="str">
        <f t="shared" si="0"/>
        <v>Turismos Gasolina (E5), l</v>
      </c>
      <c r="F54" s="190">
        <v>2.2370000000000001</v>
      </c>
      <c r="G54" s="191">
        <v>0.246</v>
      </c>
      <c r="H54" s="192">
        <v>2.7E-2</v>
      </c>
      <c r="I54" s="196">
        <v>2.2370000000000001</v>
      </c>
      <c r="J54" s="191">
        <v>0.24299999999999999</v>
      </c>
      <c r="K54" s="192">
        <v>2.5000000000000001E-2</v>
      </c>
      <c r="L54" s="139"/>
      <c r="M54" s="264"/>
      <c r="N54" s="264"/>
      <c r="O54" s="191" t="s">
        <v>616</v>
      </c>
      <c r="P54" s="191" t="s">
        <v>614</v>
      </c>
      <c r="R54" s="38"/>
      <c r="S54" s="38"/>
      <c r="U54" s="16"/>
      <c r="V54" s="16"/>
      <c r="W54" s="16"/>
    </row>
    <row r="55" spans="2:27" ht="23.4" customHeight="1">
      <c r="B55" s="188" t="s">
        <v>38</v>
      </c>
      <c r="C55" s="188" t="s">
        <v>625</v>
      </c>
      <c r="D55" s="188" t="s">
        <v>47</v>
      </c>
      <c r="E55" s="189" t="str">
        <f t="shared" si="0"/>
        <v>Turismos GLP, Km</v>
      </c>
      <c r="F55" s="190">
        <v>0.19782</v>
      </c>
      <c r="G55" s="194">
        <v>5.0000000000000002E-5</v>
      </c>
      <c r="H55" s="195">
        <v>4.0999999999999999E-4</v>
      </c>
      <c r="I55" s="197">
        <v>0.19728999999999999</v>
      </c>
      <c r="J55" s="194">
        <v>5.0000000000000002E-5</v>
      </c>
      <c r="K55" s="195">
        <v>4.0999999999999999E-4</v>
      </c>
      <c r="L55" s="262"/>
      <c r="M55" s="263"/>
      <c r="N55" s="263"/>
      <c r="O55" s="191" t="s">
        <v>617</v>
      </c>
      <c r="P55" s="191" t="s">
        <v>614</v>
      </c>
      <c r="R55" s="38"/>
      <c r="S55" s="38"/>
    </row>
    <row r="56" spans="2:27" ht="23.4" customHeight="1">
      <c r="B56" s="188" t="s">
        <v>38</v>
      </c>
      <c r="C56" s="188" t="s">
        <v>625</v>
      </c>
      <c r="D56" s="188" t="s">
        <v>78</v>
      </c>
      <c r="E56" s="189" t="str">
        <f t="shared" si="0"/>
        <v>Turismos GLP, l</v>
      </c>
      <c r="F56" s="191">
        <v>1.7370000000000001</v>
      </c>
      <c r="G56" s="191">
        <v>0.21099999999999999</v>
      </c>
      <c r="H56" s="192">
        <v>0.02</v>
      </c>
      <c r="I56" s="196">
        <v>1.7370000000000001</v>
      </c>
      <c r="J56" s="191">
        <v>0.21</v>
      </c>
      <c r="K56" s="192">
        <v>1.6E-2</v>
      </c>
      <c r="L56" s="139"/>
      <c r="M56" s="264"/>
      <c r="N56" s="264"/>
      <c r="O56" s="191" t="s">
        <v>613</v>
      </c>
      <c r="P56" s="191" t="s">
        <v>614</v>
      </c>
      <c r="R56" s="38"/>
      <c r="S56" s="38"/>
    </row>
    <row r="57" spans="2:27" ht="23.4" customHeight="1">
      <c r="B57" s="188" t="s">
        <v>38</v>
      </c>
      <c r="C57" s="188" t="s">
        <v>626</v>
      </c>
      <c r="D57" s="188" t="s">
        <v>47</v>
      </c>
      <c r="E57" s="189" t="str">
        <f t="shared" si="0"/>
        <v>Turismos Híbrido, Km</v>
      </c>
      <c r="F57" s="190">
        <v>0.11824999999999999</v>
      </c>
      <c r="G57" s="194">
        <v>1.7000000000000001E-4</v>
      </c>
      <c r="H57" s="195">
        <v>1.1000000000000001E-3</v>
      </c>
      <c r="I57" s="197">
        <v>0.11877</v>
      </c>
      <c r="J57" s="194">
        <v>1.7000000000000001E-4</v>
      </c>
      <c r="K57" s="195">
        <v>1.1000000000000001E-3</v>
      </c>
      <c r="L57" s="262"/>
      <c r="M57" s="263"/>
      <c r="N57" s="263"/>
      <c r="O57" s="191" t="s">
        <v>617</v>
      </c>
      <c r="P57" s="191" t="s">
        <v>614</v>
      </c>
      <c r="R57" s="38"/>
      <c r="S57" s="38"/>
    </row>
    <row r="58" spans="2:27" ht="23.4" customHeight="1">
      <c r="B58" s="188" t="s">
        <v>38</v>
      </c>
      <c r="C58" s="188" t="s">
        <v>626</v>
      </c>
      <c r="D58" s="188" t="s">
        <v>78</v>
      </c>
      <c r="E58" s="189" t="str">
        <f t="shared" si="0"/>
        <v>Turismos Híbrido, l</v>
      </c>
      <c r="F58" s="191">
        <v>2.2370000000000001</v>
      </c>
      <c r="G58" s="198">
        <v>0.246</v>
      </c>
      <c r="H58" s="199">
        <v>2.7E-2</v>
      </c>
      <c r="I58" s="196">
        <v>2.2370000000000001</v>
      </c>
      <c r="J58" s="198">
        <v>0.24299999999999999</v>
      </c>
      <c r="K58" s="206">
        <v>2.5000000000000001E-2</v>
      </c>
      <c r="L58" s="139"/>
      <c r="M58" s="265"/>
      <c r="N58" s="265"/>
      <c r="O58" s="191" t="s">
        <v>616</v>
      </c>
      <c r="P58" s="191" t="s">
        <v>614</v>
      </c>
      <c r="R58" s="38"/>
      <c r="S58" s="38"/>
    </row>
    <row r="59" spans="2:27" ht="23.4" customHeight="1">
      <c r="B59" s="79" t="s">
        <v>119</v>
      </c>
      <c r="C59" s="79"/>
      <c r="D59" s="79"/>
      <c r="E59" s="80"/>
      <c r="F59" s="80"/>
      <c r="G59" s="81"/>
      <c r="H59" s="111"/>
      <c r="I59" s="106"/>
      <c r="J59" s="81"/>
      <c r="K59" s="111"/>
      <c r="L59" s="106"/>
      <c r="M59" s="81"/>
      <c r="N59" s="81"/>
      <c r="O59" s="81"/>
      <c r="P59" s="81"/>
      <c r="R59" s="38"/>
      <c r="S59" s="38"/>
    </row>
    <row r="60" spans="2:27" ht="23.4" customHeight="1">
      <c r="B60" s="85" t="s">
        <v>29</v>
      </c>
      <c r="C60" s="85" t="s">
        <v>29</v>
      </c>
      <c r="D60" s="85" t="s">
        <v>79</v>
      </c>
      <c r="E60" s="83" t="str">
        <f>+B60&amp;", "&amp;D60</f>
        <v>HFCs - R410A, Kg</v>
      </c>
      <c r="F60" s="108">
        <v>2088</v>
      </c>
      <c r="G60" s="86"/>
      <c r="H60" s="112"/>
      <c r="I60" s="108">
        <v>1923.5</v>
      </c>
      <c r="J60" s="86"/>
      <c r="K60" s="112"/>
      <c r="L60" s="266"/>
      <c r="M60" s="86"/>
      <c r="N60" s="86"/>
      <c r="O60" s="84" t="s">
        <v>613</v>
      </c>
      <c r="P60" s="84" t="s">
        <v>614</v>
      </c>
      <c r="R60" s="38"/>
      <c r="S60" s="38"/>
    </row>
    <row r="61" spans="2:27" ht="23.4" customHeight="1">
      <c r="B61" s="79" t="s">
        <v>26</v>
      </c>
      <c r="C61" s="79"/>
      <c r="D61" s="79"/>
      <c r="E61" s="80"/>
      <c r="F61" s="80"/>
      <c r="G61" s="81"/>
      <c r="H61" s="111"/>
      <c r="I61" s="106"/>
      <c r="J61" s="81"/>
      <c r="K61" s="111"/>
      <c r="L61" s="106"/>
      <c r="M61" s="81"/>
      <c r="N61" s="81"/>
      <c r="O61" s="81"/>
      <c r="P61" s="81"/>
      <c r="R61" s="38"/>
      <c r="S61" s="38"/>
    </row>
    <row r="62" spans="2:27" ht="23.4" customHeight="1">
      <c r="B62" s="185" t="s">
        <v>27</v>
      </c>
      <c r="C62" s="85" t="s">
        <v>27</v>
      </c>
      <c r="D62" s="85" t="s">
        <v>120</v>
      </c>
      <c r="E62" s="83" t="str">
        <f>+B62&amp;", "&amp;D62</f>
        <v>Electricidad Mix nacional, kWh</v>
      </c>
      <c r="F62" s="114">
        <v>0.25</v>
      </c>
      <c r="G62" s="86"/>
      <c r="H62" s="112"/>
      <c r="I62" s="107">
        <v>0.25900000000000001</v>
      </c>
      <c r="J62" s="86"/>
      <c r="K62" s="112"/>
      <c r="L62" s="139"/>
      <c r="M62" s="86"/>
      <c r="N62" s="86"/>
      <c r="O62" s="84" t="s">
        <v>618</v>
      </c>
      <c r="P62" s="84" t="s">
        <v>614</v>
      </c>
      <c r="R62" s="48" t="s">
        <v>606</v>
      </c>
      <c r="S62" s="48"/>
      <c r="T62" s="48"/>
    </row>
    <row r="63" spans="2:27" ht="23.4" customHeight="1">
      <c r="B63" s="140"/>
      <c r="C63" s="141" t="s">
        <v>121</v>
      </c>
      <c r="D63" s="85" t="s">
        <v>120</v>
      </c>
      <c r="E63" s="83" t="str">
        <f>+B63&amp;", "&amp;D63</f>
        <v>, kWh</v>
      </c>
      <c r="F63" s="139"/>
      <c r="G63" s="86"/>
      <c r="H63" s="112"/>
      <c r="I63" s="139"/>
      <c r="J63" s="86"/>
      <c r="K63" s="112"/>
      <c r="L63" s="139"/>
      <c r="M63" s="86"/>
      <c r="N63" s="86"/>
      <c r="O63" s="84" t="s">
        <v>613</v>
      </c>
      <c r="P63" s="84" t="s">
        <v>614</v>
      </c>
      <c r="S63" s="88"/>
      <c r="T63" s="48"/>
      <c r="V63" s="48"/>
      <c r="W63" s="48"/>
      <c r="X63" s="48"/>
      <c r="Y63" s="48"/>
      <c r="Z63" s="48"/>
      <c r="AA63" s="48" t="s">
        <v>837</v>
      </c>
    </row>
    <row r="64" spans="2:27" ht="20.25" customHeight="1">
      <c r="B64" s="79" t="s">
        <v>850</v>
      </c>
      <c r="C64" s="79"/>
      <c r="D64" s="79"/>
      <c r="E64" s="80"/>
      <c r="F64" s="80"/>
      <c r="G64" s="81"/>
      <c r="H64" s="111"/>
      <c r="I64" s="106"/>
      <c r="J64" s="81"/>
      <c r="K64" s="111"/>
      <c r="L64" s="106"/>
      <c r="M64" s="81"/>
      <c r="N64" s="81"/>
      <c r="O64" s="81"/>
      <c r="P64" s="81"/>
      <c r="R64" s="48"/>
      <c r="S64" s="48"/>
    </row>
    <row r="65" spans="2:29" ht="20.25" customHeight="1">
      <c r="B65" s="85" t="s">
        <v>111</v>
      </c>
      <c r="C65" s="85"/>
      <c r="D65" s="85" t="s">
        <v>79</v>
      </c>
      <c r="E65" s="83" t="str">
        <f>+B65&amp;", "&amp;D65</f>
        <v>Biomasa, Kg</v>
      </c>
      <c r="F65" s="108">
        <v>0</v>
      </c>
      <c r="G65" s="86"/>
      <c r="H65" s="112"/>
      <c r="I65" s="108">
        <v>0</v>
      </c>
      <c r="J65" s="86"/>
      <c r="K65" s="112"/>
      <c r="L65" s="266"/>
      <c r="M65" s="86"/>
      <c r="N65" s="86"/>
      <c r="O65" s="84" t="s">
        <v>613</v>
      </c>
      <c r="P65" s="84" t="s">
        <v>614</v>
      </c>
      <c r="R65" s="87">
        <v>2020</v>
      </c>
      <c r="S65" s="90"/>
      <c r="T65" s="91"/>
      <c r="U65" s="91"/>
      <c r="V65" s="87">
        <v>2021</v>
      </c>
      <c r="W65" s="88"/>
      <c r="X65" s="88"/>
      <c r="Y65" s="89"/>
      <c r="AA65" s="87">
        <v>2022</v>
      </c>
      <c r="AB65" s="88"/>
      <c r="AC65" s="88"/>
    </row>
    <row r="66" spans="2:29" ht="20.25" customHeight="1">
      <c r="B66" s="85" t="s">
        <v>719</v>
      </c>
      <c r="C66" s="85"/>
      <c r="D66" s="85" t="s">
        <v>816</v>
      </c>
      <c r="E66" s="83" t="str">
        <f t="shared" ref="E66:E70" si="1">+B66&amp;", "&amp;D66</f>
        <v>Eólica, KWh</v>
      </c>
      <c r="F66" s="108">
        <v>0</v>
      </c>
      <c r="G66" s="86"/>
      <c r="H66" s="112"/>
      <c r="I66" s="108">
        <v>0</v>
      </c>
      <c r="J66" s="86"/>
      <c r="K66" s="112"/>
      <c r="L66" s="266"/>
      <c r="M66" s="86"/>
      <c r="N66" s="86"/>
      <c r="O66" s="84" t="s">
        <v>613</v>
      </c>
      <c r="P66" s="84" t="s">
        <v>614</v>
      </c>
      <c r="R66" s="92" t="s">
        <v>168</v>
      </c>
      <c r="S66" s="95">
        <v>0.25</v>
      </c>
      <c r="T66" s="94" t="s">
        <v>605</v>
      </c>
      <c r="V66" s="92" t="s">
        <v>168</v>
      </c>
      <c r="W66" s="93">
        <v>0.25900000000000001</v>
      </c>
      <c r="X66" s="94" t="s">
        <v>604</v>
      </c>
      <c r="AA66" s="92" t="s">
        <v>168</v>
      </c>
      <c r="AB66" s="267"/>
      <c r="AC66" s="94" t="s">
        <v>604</v>
      </c>
    </row>
    <row r="67" spans="2:29" ht="17.100000000000001" customHeight="1">
      <c r="B67" s="85" t="s">
        <v>720</v>
      </c>
      <c r="C67" s="85"/>
      <c r="D67" s="85" t="s">
        <v>816</v>
      </c>
      <c r="E67" s="83" t="str">
        <f t="shared" si="1"/>
        <v>Geotermia, KWh</v>
      </c>
      <c r="F67" s="108">
        <v>0</v>
      </c>
      <c r="G67" s="86"/>
      <c r="H67" s="112"/>
      <c r="I67" s="108">
        <v>0</v>
      </c>
      <c r="J67" s="86"/>
      <c r="K67" s="112"/>
      <c r="L67" s="266"/>
      <c r="M67" s="86"/>
      <c r="N67" s="86"/>
      <c r="O67" s="84" t="s">
        <v>613</v>
      </c>
      <c r="P67" s="84" t="s">
        <v>614</v>
      </c>
      <c r="R67" s="97"/>
      <c r="S67" s="99"/>
      <c r="T67" s="99"/>
      <c r="V67" s="97"/>
      <c r="W67" s="98"/>
      <c r="X67" s="99"/>
      <c r="AA67" s="97"/>
      <c r="AB67" s="98"/>
      <c r="AC67" s="99"/>
    </row>
    <row r="68" spans="2:29" ht="17.100000000000001" customHeight="1">
      <c r="B68" s="85" t="s">
        <v>723</v>
      </c>
      <c r="C68" s="85"/>
      <c r="D68" s="85" t="s">
        <v>816</v>
      </c>
      <c r="E68" s="83" t="str">
        <f t="shared" si="1"/>
        <v>Hidráulica, KWh</v>
      </c>
      <c r="F68" s="108">
        <v>0</v>
      </c>
      <c r="G68" s="86"/>
      <c r="H68" s="112"/>
      <c r="I68" s="108">
        <v>0</v>
      </c>
      <c r="J68" s="86"/>
      <c r="K68" s="112"/>
      <c r="L68" s="266"/>
      <c r="M68" s="86"/>
      <c r="N68" s="86"/>
      <c r="O68" s="84" t="s">
        <v>613</v>
      </c>
      <c r="P68" s="84" t="s">
        <v>614</v>
      </c>
      <c r="R68" s="92" t="s">
        <v>169</v>
      </c>
      <c r="S68" s="95">
        <v>0</v>
      </c>
      <c r="T68" s="94" t="s">
        <v>605</v>
      </c>
      <c r="V68" s="92" t="s">
        <v>169</v>
      </c>
      <c r="W68" s="93">
        <v>0</v>
      </c>
      <c r="X68" s="94" t="s">
        <v>605</v>
      </c>
      <c r="AA68" s="92" t="s">
        <v>169</v>
      </c>
      <c r="AB68" s="267"/>
      <c r="AC68" s="94" t="s">
        <v>605</v>
      </c>
    </row>
    <row r="69" spans="2:29" ht="17.100000000000001" customHeight="1">
      <c r="B69" s="85" t="s">
        <v>722</v>
      </c>
      <c r="C69" s="85"/>
      <c r="D69" s="85" t="s">
        <v>816</v>
      </c>
      <c r="E69" s="83" t="str">
        <f t="shared" si="1"/>
        <v>Solar fotovoltaica, KWh</v>
      </c>
      <c r="F69" s="108">
        <v>0</v>
      </c>
      <c r="G69" s="86"/>
      <c r="H69" s="112"/>
      <c r="I69" s="108">
        <v>0</v>
      </c>
      <c r="J69" s="86"/>
      <c r="K69" s="112"/>
      <c r="L69" s="266"/>
      <c r="M69" s="86"/>
      <c r="N69" s="86"/>
      <c r="O69" s="84" t="s">
        <v>613</v>
      </c>
      <c r="P69" s="84" t="s">
        <v>614</v>
      </c>
      <c r="R69" s="101"/>
      <c r="S69" s="103"/>
      <c r="T69" s="103"/>
      <c r="V69" s="101"/>
      <c r="W69" s="102"/>
      <c r="X69" s="103"/>
      <c r="AA69" s="101"/>
      <c r="AB69" s="102"/>
      <c r="AC69" s="103"/>
    </row>
    <row r="70" spans="2:29" ht="17.100000000000001" customHeight="1">
      <c r="B70" s="85" t="s">
        <v>721</v>
      </c>
      <c r="C70" s="85"/>
      <c r="D70" s="85" t="s">
        <v>816</v>
      </c>
      <c r="E70" s="83" t="str">
        <f t="shared" si="1"/>
        <v>Solar térmica, KWh</v>
      </c>
      <c r="F70" s="108">
        <v>0</v>
      </c>
      <c r="G70" s="86"/>
      <c r="H70" s="112"/>
      <c r="I70" s="108">
        <v>0</v>
      </c>
      <c r="J70" s="86"/>
      <c r="K70" s="112"/>
      <c r="L70" s="266"/>
      <c r="M70" s="86"/>
      <c r="N70" s="86"/>
      <c r="O70" s="84" t="s">
        <v>613</v>
      </c>
      <c r="P70" s="84" t="s">
        <v>614</v>
      </c>
      <c r="R70" s="96" t="s">
        <v>170</v>
      </c>
      <c r="S70" s="95">
        <v>0.30199999999999999</v>
      </c>
      <c r="T70" s="94" t="s">
        <v>605</v>
      </c>
      <c r="V70" s="96" t="s">
        <v>170</v>
      </c>
      <c r="W70" s="93">
        <v>0.30199999999999999</v>
      </c>
      <c r="X70" s="94" t="s">
        <v>605</v>
      </c>
      <c r="AA70" s="96" t="s">
        <v>170</v>
      </c>
      <c r="AB70" s="267"/>
      <c r="AC70" s="94" t="s">
        <v>605</v>
      </c>
    </row>
    <row r="71" spans="2:29" ht="17.100000000000001" customHeight="1">
      <c r="R71" s="100"/>
      <c r="S71" s="96"/>
      <c r="T71" s="153"/>
      <c r="U71" s="154"/>
      <c r="V71" s="100"/>
      <c r="W71" s="100"/>
      <c r="X71" s="91"/>
      <c r="Y71" s="91"/>
      <c r="AA71" s="100"/>
      <c r="AB71" s="100"/>
      <c r="AC71" s="91"/>
    </row>
    <row r="72" spans="2:29" ht="17.100000000000001" customHeight="1">
      <c r="B72" t="s">
        <v>637</v>
      </c>
      <c r="R72" s="91"/>
      <c r="S72" s="90"/>
      <c r="T72" s="90"/>
      <c r="U72" s="90"/>
      <c r="V72" s="90"/>
      <c r="W72" s="90"/>
      <c r="X72" s="90"/>
      <c r="Y72" s="90"/>
      <c r="AA72" s="90"/>
      <c r="AB72" s="90"/>
      <c r="AC72" s="90"/>
    </row>
    <row r="73" spans="2:29" ht="17.100000000000001" customHeight="1">
      <c r="B73" t="s">
        <v>638</v>
      </c>
      <c r="R73" s="100" t="s">
        <v>172</v>
      </c>
      <c r="S73" s="90"/>
      <c r="V73" s="100" t="s">
        <v>171</v>
      </c>
      <c r="W73" s="90"/>
      <c r="X73" s="90"/>
      <c r="Y73" s="90"/>
      <c r="AA73" s="100" t="s">
        <v>171</v>
      </c>
      <c r="AB73" s="90"/>
      <c r="AC73" s="90"/>
    </row>
    <row r="74" spans="2:29" ht="17.100000000000001" customHeight="1">
      <c r="B74" t="s">
        <v>851</v>
      </c>
      <c r="R74" s="68" t="s">
        <v>173</v>
      </c>
      <c r="S74" s="63" t="s">
        <v>608</v>
      </c>
      <c r="V74" s="151" t="s">
        <v>173</v>
      </c>
      <c r="W74" s="63" t="s">
        <v>607</v>
      </c>
      <c r="AA74" s="151" t="s">
        <v>173</v>
      </c>
      <c r="AB74" s="63" t="s">
        <v>607</v>
      </c>
    </row>
    <row r="75" spans="2:29" ht="17.100000000000001" customHeight="1">
      <c r="R75" s="64" t="s">
        <v>175</v>
      </c>
      <c r="S75" s="66">
        <v>0</v>
      </c>
      <c r="V75" s="64" t="s">
        <v>174</v>
      </c>
      <c r="W75" s="65">
        <v>0</v>
      </c>
      <c r="AA75" s="268"/>
      <c r="AB75" s="269"/>
    </row>
    <row r="76" spans="2:29" ht="17.100000000000001" customHeight="1">
      <c r="R76" s="64" t="s">
        <v>177</v>
      </c>
      <c r="S76" s="66">
        <v>0</v>
      </c>
      <c r="V76" s="64" t="s">
        <v>176</v>
      </c>
      <c r="W76" s="65">
        <v>0.25900000000000001</v>
      </c>
      <c r="AA76" s="268"/>
      <c r="AB76" s="269"/>
    </row>
    <row r="77" spans="2:29" ht="17.100000000000001" customHeight="1">
      <c r="R77" s="64" t="s">
        <v>179</v>
      </c>
      <c r="S77" s="66">
        <v>0</v>
      </c>
      <c r="V77" s="64" t="s">
        <v>178</v>
      </c>
      <c r="W77" s="65">
        <v>0</v>
      </c>
      <c r="AA77" s="268"/>
      <c r="AB77" s="269"/>
    </row>
    <row r="78" spans="2:29" ht="17.100000000000001" customHeight="1">
      <c r="R78" s="64" t="s">
        <v>181</v>
      </c>
      <c r="S78" s="66">
        <v>0</v>
      </c>
      <c r="V78" s="64" t="s">
        <v>180</v>
      </c>
      <c r="W78" s="65">
        <v>0.25900000000000001</v>
      </c>
      <c r="AA78" s="268"/>
      <c r="AB78" s="269"/>
    </row>
    <row r="79" spans="2:29" ht="17.100000000000001" customHeight="1">
      <c r="R79" s="64" t="s">
        <v>183</v>
      </c>
      <c r="S79" s="66">
        <v>0</v>
      </c>
      <c r="V79" s="64" t="s">
        <v>182</v>
      </c>
      <c r="W79" s="65">
        <v>0</v>
      </c>
      <c r="AA79" s="268"/>
      <c r="AB79" s="269"/>
    </row>
    <row r="80" spans="2:29" ht="17.100000000000001" customHeight="1">
      <c r="R80" s="64" t="s">
        <v>185</v>
      </c>
      <c r="S80" s="66">
        <v>0</v>
      </c>
      <c r="V80" s="64" t="s">
        <v>184</v>
      </c>
      <c r="W80" s="65">
        <v>0.25900000000000001</v>
      </c>
      <c r="AA80" s="268"/>
      <c r="AB80" s="269"/>
    </row>
    <row r="81" spans="18:28" ht="17.100000000000001" customHeight="1">
      <c r="R81" s="64" t="s">
        <v>187</v>
      </c>
      <c r="S81" s="66">
        <v>0</v>
      </c>
      <c r="V81" s="64" t="s">
        <v>186</v>
      </c>
      <c r="W81" s="65">
        <v>0.25800000000000001</v>
      </c>
      <c r="AA81" s="268"/>
      <c r="AB81" s="269"/>
    </row>
    <row r="82" spans="18:28" ht="17.100000000000001" customHeight="1">
      <c r="R82" s="64" t="s">
        <v>189</v>
      </c>
      <c r="S82" s="66">
        <v>0</v>
      </c>
      <c r="V82" s="64" t="s">
        <v>188</v>
      </c>
      <c r="W82" s="65">
        <v>0.25900000000000001</v>
      </c>
      <c r="AA82" s="268"/>
      <c r="AB82" s="269"/>
    </row>
    <row r="83" spans="18:28" ht="17.100000000000001" customHeight="1">
      <c r="R83" s="64" t="s">
        <v>191</v>
      </c>
      <c r="S83" s="66">
        <v>0.18</v>
      </c>
      <c r="V83" s="64" t="s">
        <v>190</v>
      </c>
      <c r="W83" s="65">
        <v>0.25800000000000001</v>
      </c>
      <c r="AA83" s="268"/>
      <c r="AB83" s="269"/>
    </row>
    <row r="84" spans="18:28" ht="17.100000000000001" customHeight="1">
      <c r="R84" s="64" t="s">
        <v>193</v>
      </c>
      <c r="S84" s="66">
        <v>0</v>
      </c>
      <c r="V84" s="64" t="s">
        <v>192</v>
      </c>
      <c r="W84" s="65">
        <v>0</v>
      </c>
      <c r="AA84" s="268"/>
      <c r="AB84" s="269"/>
    </row>
    <row r="85" spans="18:28" ht="17.100000000000001" customHeight="1">
      <c r="R85" s="64" t="s">
        <v>195</v>
      </c>
      <c r="S85" s="66">
        <v>0.25</v>
      </c>
      <c r="V85" s="64" t="s">
        <v>194</v>
      </c>
      <c r="W85" s="65">
        <v>0.20699999999999999</v>
      </c>
      <c r="AA85" s="268"/>
      <c r="AB85" s="269"/>
    </row>
    <row r="86" spans="18:28" ht="17.100000000000001" customHeight="1">
      <c r="R86" s="64" t="s">
        <v>197</v>
      </c>
      <c r="S86" s="66">
        <v>0</v>
      </c>
      <c r="V86" s="64" t="s">
        <v>196</v>
      </c>
      <c r="W86" s="65">
        <v>0.16800000000000001</v>
      </c>
      <c r="AA86" s="268"/>
      <c r="AB86" s="269"/>
    </row>
    <row r="87" spans="18:28" ht="17.100000000000001" customHeight="1">
      <c r="R87" s="64" t="s">
        <v>199</v>
      </c>
      <c r="S87" s="66">
        <v>0.22</v>
      </c>
      <c r="V87" s="64" t="s">
        <v>198</v>
      </c>
      <c r="W87" s="65">
        <v>0.25800000000000001</v>
      </c>
      <c r="AA87" s="268"/>
      <c r="AB87" s="269"/>
    </row>
    <row r="88" spans="18:28" ht="17.100000000000001" customHeight="1">
      <c r="R88" s="64" t="s">
        <v>201</v>
      </c>
      <c r="S88" s="66">
        <v>0</v>
      </c>
      <c r="V88" s="64" t="s">
        <v>200</v>
      </c>
      <c r="W88" s="65">
        <v>0</v>
      </c>
      <c r="AA88" s="268"/>
      <c r="AB88" s="269"/>
    </row>
    <row r="89" spans="18:28" ht="17.100000000000001" customHeight="1">
      <c r="R89" s="64" t="s">
        <v>203</v>
      </c>
      <c r="S89" s="66">
        <v>0</v>
      </c>
      <c r="V89" s="64" t="s">
        <v>202</v>
      </c>
      <c r="W89" s="65">
        <v>0.13100000000000001</v>
      </c>
      <c r="AA89" s="268"/>
      <c r="AB89" s="269"/>
    </row>
    <row r="90" spans="18:28" ht="17.100000000000001" customHeight="1">
      <c r="R90" s="64" t="s">
        <v>205</v>
      </c>
      <c r="S90" s="66">
        <v>0</v>
      </c>
      <c r="V90" s="64" t="s">
        <v>204</v>
      </c>
      <c r="W90" s="65">
        <v>0.25900000000000001</v>
      </c>
      <c r="AA90" s="268"/>
      <c r="AB90" s="269"/>
    </row>
    <row r="91" spans="18:28" ht="17.100000000000001" customHeight="1">
      <c r="R91" s="64" t="s">
        <v>182</v>
      </c>
      <c r="S91" s="66">
        <v>0</v>
      </c>
      <c r="V91" s="64" t="s">
        <v>206</v>
      </c>
      <c r="W91" s="65">
        <v>0.25600000000000001</v>
      </c>
      <c r="AA91" s="268"/>
      <c r="AB91" s="269"/>
    </row>
    <row r="92" spans="18:28" ht="17.100000000000001" customHeight="1">
      <c r="R92" s="64" t="s">
        <v>208</v>
      </c>
      <c r="S92" s="66">
        <v>0</v>
      </c>
      <c r="V92" s="64" t="s">
        <v>207</v>
      </c>
      <c r="W92" s="65">
        <v>0</v>
      </c>
      <c r="AA92" s="268"/>
      <c r="AB92" s="269"/>
    </row>
    <row r="93" spans="18:28" ht="17.100000000000001" customHeight="1">
      <c r="R93" s="67" t="s">
        <v>210</v>
      </c>
      <c r="S93" s="66">
        <v>0.14000000000000001</v>
      </c>
      <c r="V93" s="64" t="s">
        <v>209</v>
      </c>
      <c r="W93" s="65">
        <v>0.254</v>
      </c>
      <c r="AA93" s="268"/>
      <c r="AB93" s="269"/>
    </row>
    <row r="94" spans="18:28" ht="17.100000000000001" customHeight="1">
      <c r="R94" s="67" t="s">
        <v>212</v>
      </c>
      <c r="S94" s="66">
        <v>0</v>
      </c>
      <c r="V94" s="64" t="s">
        <v>211</v>
      </c>
      <c r="W94" s="65">
        <v>0.25900000000000001</v>
      </c>
      <c r="AA94" s="268"/>
      <c r="AB94" s="269"/>
    </row>
    <row r="95" spans="18:28" ht="17.100000000000001" customHeight="1">
      <c r="R95" s="67" t="s">
        <v>214</v>
      </c>
      <c r="S95" s="66">
        <v>0</v>
      </c>
      <c r="V95" s="64" t="s">
        <v>213</v>
      </c>
      <c r="W95" s="65">
        <v>0.253</v>
      </c>
      <c r="AA95" s="268"/>
      <c r="AB95" s="269"/>
    </row>
    <row r="96" spans="18:28" ht="17.100000000000001" customHeight="1">
      <c r="R96" s="67" t="s">
        <v>216</v>
      </c>
      <c r="S96" s="66">
        <v>0</v>
      </c>
      <c r="V96" s="64" t="s">
        <v>215</v>
      </c>
      <c r="W96" s="65">
        <v>0.25900000000000001</v>
      </c>
      <c r="AA96" s="268"/>
      <c r="AB96" s="269"/>
    </row>
    <row r="97" spans="18:28" ht="17.100000000000001" customHeight="1">
      <c r="R97" s="67" t="s">
        <v>218</v>
      </c>
      <c r="S97" s="66">
        <v>0.24</v>
      </c>
      <c r="V97" s="64" t="s">
        <v>217</v>
      </c>
      <c r="W97" s="65">
        <v>0.25800000000000001</v>
      </c>
      <c r="AA97" s="268"/>
      <c r="AB97" s="269"/>
    </row>
    <row r="98" spans="18:28" ht="17.100000000000001" customHeight="1">
      <c r="R98" s="67" t="s">
        <v>220</v>
      </c>
      <c r="S98" s="66">
        <v>0.25</v>
      </c>
      <c r="V98" s="64" t="s">
        <v>219</v>
      </c>
      <c r="W98" s="65">
        <v>0.247</v>
      </c>
      <c r="AA98" s="268"/>
      <c r="AB98" s="269"/>
    </row>
    <row r="99" spans="18:28" ht="17.100000000000001" customHeight="1">
      <c r="R99" s="67" t="s">
        <v>222</v>
      </c>
      <c r="S99" s="66">
        <v>0</v>
      </c>
      <c r="V99" s="64" t="s">
        <v>221</v>
      </c>
      <c r="W99" s="65">
        <v>0.255</v>
      </c>
      <c r="AA99" s="268"/>
      <c r="AB99" s="269"/>
    </row>
    <row r="100" spans="18:28" ht="17.100000000000001" customHeight="1">
      <c r="R100" s="67" t="s">
        <v>224</v>
      </c>
      <c r="S100" s="66">
        <v>0</v>
      </c>
      <c r="V100" s="64" t="s">
        <v>223</v>
      </c>
      <c r="W100" s="65">
        <v>0.249</v>
      </c>
      <c r="AA100" s="268"/>
      <c r="AB100" s="269"/>
    </row>
    <row r="101" spans="18:28" ht="17.100000000000001" customHeight="1">
      <c r="R101" s="67" t="s">
        <v>226</v>
      </c>
      <c r="S101" s="66">
        <v>0.21</v>
      </c>
      <c r="V101" s="64" t="s">
        <v>225</v>
      </c>
      <c r="W101" s="65">
        <v>0.25900000000000001</v>
      </c>
      <c r="AA101" s="268"/>
      <c r="AB101" s="269"/>
    </row>
    <row r="102" spans="18:28" ht="17.100000000000001" customHeight="1">
      <c r="R102" s="67" t="s">
        <v>228</v>
      </c>
      <c r="S102" s="66">
        <v>0</v>
      </c>
      <c r="V102" s="64" t="s">
        <v>227</v>
      </c>
      <c r="W102" s="65">
        <v>0.23400000000000001</v>
      </c>
      <c r="AA102" s="268"/>
      <c r="AB102" s="269"/>
    </row>
    <row r="103" spans="18:28" ht="17.100000000000001" customHeight="1">
      <c r="R103" s="67" t="s">
        <v>230</v>
      </c>
      <c r="S103" s="66">
        <v>0</v>
      </c>
      <c r="V103" s="64" t="s">
        <v>229</v>
      </c>
      <c r="W103" s="65">
        <v>0</v>
      </c>
      <c r="AA103" s="268"/>
      <c r="AB103" s="269"/>
    </row>
    <row r="104" spans="18:28" ht="17.100000000000001" customHeight="1">
      <c r="R104" s="67" t="s">
        <v>232</v>
      </c>
      <c r="S104" s="66">
        <v>0</v>
      </c>
      <c r="V104" s="64" t="s">
        <v>231</v>
      </c>
      <c r="W104" s="65">
        <v>0.25800000000000001</v>
      </c>
      <c r="AA104" s="268"/>
      <c r="AB104" s="269"/>
    </row>
    <row r="105" spans="18:28" ht="17.100000000000001" customHeight="1">
      <c r="R105" s="67" t="s">
        <v>234</v>
      </c>
      <c r="S105" s="66">
        <v>0.2</v>
      </c>
      <c r="V105" s="64" t="s">
        <v>233</v>
      </c>
      <c r="W105" s="65">
        <v>0.255</v>
      </c>
      <c r="AA105" s="268"/>
      <c r="AB105" s="269"/>
    </row>
    <row r="106" spans="18:28" ht="17.100000000000001" customHeight="1">
      <c r="R106" s="67" t="s">
        <v>236</v>
      </c>
      <c r="S106" s="66">
        <v>0</v>
      </c>
      <c r="V106" s="64" t="s">
        <v>235</v>
      </c>
      <c r="W106" s="65">
        <v>0.25900000000000001</v>
      </c>
      <c r="AA106" s="268"/>
      <c r="AB106" s="269"/>
    </row>
    <row r="107" spans="18:28" ht="17.100000000000001" customHeight="1">
      <c r="R107" s="67" t="s">
        <v>238</v>
      </c>
      <c r="S107" s="66">
        <v>0</v>
      </c>
      <c r="V107" s="64" t="s">
        <v>237</v>
      </c>
      <c r="W107" s="65">
        <v>0.23699999999999999</v>
      </c>
      <c r="AA107" s="268"/>
      <c r="AB107" s="269"/>
    </row>
    <row r="108" spans="18:28" ht="17.100000000000001" customHeight="1">
      <c r="R108" s="67" t="s">
        <v>240</v>
      </c>
      <c r="S108" s="66">
        <v>0</v>
      </c>
      <c r="V108" s="64" t="s">
        <v>239</v>
      </c>
      <c r="W108" s="65">
        <v>0.11899999999999999</v>
      </c>
      <c r="AA108" s="268"/>
      <c r="AB108" s="269"/>
    </row>
    <row r="109" spans="18:28" ht="17.100000000000001" customHeight="1">
      <c r="R109" s="67" t="s">
        <v>198</v>
      </c>
      <c r="S109" s="66">
        <v>0.24</v>
      </c>
      <c r="V109" s="64" t="s">
        <v>241</v>
      </c>
      <c r="W109" s="65">
        <v>0.25900000000000001</v>
      </c>
      <c r="AA109" s="268"/>
      <c r="AB109" s="269"/>
    </row>
    <row r="110" spans="18:28" ht="17.100000000000001" customHeight="1">
      <c r="R110" s="67" t="s">
        <v>243</v>
      </c>
      <c r="S110" s="66">
        <v>0</v>
      </c>
      <c r="V110" s="64" t="s">
        <v>242</v>
      </c>
      <c r="W110" s="65">
        <v>0</v>
      </c>
      <c r="AA110" s="268"/>
      <c r="AB110" s="269"/>
    </row>
    <row r="111" spans="18:28" ht="17.100000000000001" customHeight="1">
      <c r="R111" s="67" t="s">
        <v>245</v>
      </c>
      <c r="S111" s="66">
        <v>0</v>
      </c>
      <c r="V111" s="64" t="s">
        <v>244</v>
      </c>
      <c r="W111" s="65">
        <v>0.25800000000000001</v>
      </c>
      <c r="AA111" s="268"/>
      <c r="AB111" s="269"/>
    </row>
    <row r="112" spans="18:28" ht="17.100000000000001" customHeight="1">
      <c r="R112" s="67" t="s">
        <v>247</v>
      </c>
      <c r="S112" s="66">
        <v>0</v>
      </c>
      <c r="V112" s="64" t="s">
        <v>246</v>
      </c>
      <c r="W112" s="65">
        <v>0.25800000000000001</v>
      </c>
      <c r="AA112" s="268"/>
      <c r="AB112" s="269"/>
    </row>
    <row r="113" spans="18:28" ht="17.100000000000001" customHeight="1">
      <c r="R113" s="67" t="s">
        <v>249</v>
      </c>
      <c r="S113" s="66">
        <v>0</v>
      </c>
      <c r="V113" s="64" t="s">
        <v>248</v>
      </c>
      <c r="W113" s="65">
        <v>0.255</v>
      </c>
      <c r="AA113" s="268"/>
      <c r="AB113" s="269"/>
    </row>
    <row r="114" spans="18:28" ht="17.100000000000001" customHeight="1">
      <c r="R114" s="67" t="s">
        <v>251</v>
      </c>
      <c r="S114" s="66">
        <v>0</v>
      </c>
      <c r="V114" s="64" t="s">
        <v>250</v>
      </c>
      <c r="W114" s="65">
        <v>0.22500000000000001</v>
      </c>
      <c r="AA114" s="268"/>
      <c r="AB114" s="269"/>
    </row>
    <row r="115" spans="18:28" ht="17.100000000000001" customHeight="1">
      <c r="R115" s="67" t="s">
        <v>253</v>
      </c>
      <c r="S115" s="66">
        <v>0</v>
      </c>
      <c r="V115" s="64" t="s">
        <v>252</v>
      </c>
      <c r="W115" s="65">
        <v>0.25900000000000001</v>
      </c>
      <c r="AA115" s="268"/>
      <c r="AB115" s="269"/>
    </row>
    <row r="116" spans="18:28" ht="17.100000000000001" customHeight="1">
      <c r="R116" s="67" t="s">
        <v>255</v>
      </c>
      <c r="S116" s="66">
        <v>0.25</v>
      </c>
      <c r="V116" s="64" t="s">
        <v>254</v>
      </c>
      <c r="W116" s="65">
        <v>0.251</v>
      </c>
      <c r="AA116" s="268"/>
      <c r="AB116" s="269"/>
    </row>
    <row r="117" spans="18:28" ht="17.100000000000001" customHeight="1">
      <c r="R117" s="67" t="s">
        <v>257</v>
      </c>
      <c r="S117" s="66">
        <v>0.25</v>
      </c>
      <c r="V117" s="64" t="s">
        <v>256</v>
      </c>
      <c r="W117" s="65">
        <v>0.215</v>
      </c>
      <c r="AA117" s="268"/>
      <c r="AB117" s="269"/>
    </row>
    <row r="118" spans="18:28" ht="17.100000000000001" customHeight="1">
      <c r="R118" s="67" t="s">
        <v>259</v>
      </c>
      <c r="S118" s="66">
        <v>0</v>
      </c>
      <c r="V118" s="64" t="s">
        <v>258</v>
      </c>
      <c r="W118" s="65">
        <v>0</v>
      </c>
      <c r="AA118" s="268"/>
      <c r="AB118" s="269"/>
    </row>
    <row r="119" spans="18:28" ht="17.100000000000001" customHeight="1">
      <c r="R119" s="67" t="s">
        <v>261</v>
      </c>
      <c r="S119" s="66">
        <v>0</v>
      </c>
      <c r="V119" s="64" t="s">
        <v>260</v>
      </c>
      <c r="W119" s="65">
        <v>0.24099999999999999</v>
      </c>
      <c r="AA119" s="268"/>
      <c r="AB119" s="269"/>
    </row>
    <row r="120" spans="18:28" ht="17.100000000000001" customHeight="1">
      <c r="R120" s="67" t="s">
        <v>263</v>
      </c>
      <c r="S120" s="66">
        <v>0</v>
      </c>
      <c r="V120" s="64" t="s">
        <v>262</v>
      </c>
      <c r="W120" s="65">
        <v>0.25900000000000001</v>
      </c>
      <c r="AA120" s="268"/>
      <c r="AB120" s="269"/>
    </row>
    <row r="121" spans="18:28" ht="17.100000000000001" customHeight="1">
      <c r="R121" s="67" t="s">
        <v>265</v>
      </c>
      <c r="S121" s="66">
        <v>0</v>
      </c>
      <c r="V121" s="64" t="s">
        <v>264</v>
      </c>
      <c r="W121" s="65">
        <v>0.25600000000000001</v>
      </c>
      <c r="AA121" s="268"/>
      <c r="AB121" s="269"/>
    </row>
    <row r="122" spans="18:28" ht="17.100000000000001" customHeight="1">
      <c r="R122" s="67" t="s">
        <v>267</v>
      </c>
      <c r="S122" s="66">
        <v>0</v>
      </c>
      <c r="V122" s="64" t="s">
        <v>266</v>
      </c>
      <c r="W122" s="65">
        <v>0.254</v>
      </c>
      <c r="AA122" s="268"/>
      <c r="AB122" s="269"/>
    </row>
    <row r="123" spans="18:28" ht="17.100000000000001" customHeight="1">
      <c r="R123" s="67" t="s">
        <v>269</v>
      </c>
      <c r="S123" s="66">
        <v>0</v>
      </c>
      <c r="V123" s="64" t="s">
        <v>268</v>
      </c>
      <c r="W123" s="65">
        <v>0.25900000000000001</v>
      </c>
      <c r="AA123" s="268"/>
      <c r="AB123" s="269"/>
    </row>
    <row r="124" spans="18:28" ht="17.100000000000001" customHeight="1">
      <c r="R124" s="67" t="s">
        <v>271</v>
      </c>
      <c r="S124" s="66">
        <v>0</v>
      </c>
      <c r="V124" s="64" t="s">
        <v>270</v>
      </c>
      <c r="W124" s="65">
        <v>0</v>
      </c>
      <c r="AA124" s="268"/>
      <c r="AB124" s="269"/>
    </row>
    <row r="125" spans="18:28" ht="17.100000000000001" customHeight="1">
      <c r="R125" s="67" t="s">
        <v>273</v>
      </c>
      <c r="S125" s="66">
        <v>0</v>
      </c>
      <c r="V125" s="64" t="s">
        <v>272</v>
      </c>
      <c r="W125" s="65">
        <v>0</v>
      </c>
      <c r="AA125" s="268"/>
      <c r="AB125" s="269"/>
    </row>
    <row r="126" spans="18:28" ht="17.100000000000001" customHeight="1">
      <c r="R126" s="67" t="s">
        <v>275</v>
      </c>
      <c r="S126" s="66">
        <v>0</v>
      </c>
      <c r="V126" s="64" t="s">
        <v>274</v>
      </c>
      <c r="W126" s="65">
        <v>0.25900000000000001</v>
      </c>
      <c r="AA126" s="268"/>
      <c r="AB126" s="269"/>
    </row>
    <row r="127" spans="18:28" ht="17.100000000000001" customHeight="1">
      <c r="R127" s="67" t="s">
        <v>277</v>
      </c>
      <c r="S127" s="66">
        <v>0</v>
      </c>
      <c r="V127" s="64" t="s">
        <v>276</v>
      </c>
      <c r="W127" s="65">
        <v>0</v>
      </c>
      <c r="AA127" s="268"/>
      <c r="AB127" s="269"/>
    </row>
    <row r="128" spans="18:28" ht="17.100000000000001" customHeight="1">
      <c r="R128" s="67" t="s">
        <v>279</v>
      </c>
      <c r="S128" s="66">
        <v>0</v>
      </c>
      <c r="V128" s="64" t="s">
        <v>278</v>
      </c>
      <c r="W128" s="65">
        <v>0</v>
      </c>
      <c r="AA128" s="268"/>
      <c r="AB128" s="269"/>
    </row>
    <row r="129" spans="18:28" ht="17.100000000000001" customHeight="1">
      <c r="R129" s="67" t="s">
        <v>281</v>
      </c>
      <c r="S129" s="66">
        <v>0</v>
      </c>
      <c r="V129" s="64" t="s">
        <v>280</v>
      </c>
      <c r="W129" s="65">
        <v>0.23200000000000001</v>
      </c>
      <c r="AA129" s="268"/>
      <c r="AB129" s="269"/>
    </row>
    <row r="130" spans="18:28" ht="17.100000000000001" customHeight="1">
      <c r="R130" s="67" t="s">
        <v>283</v>
      </c>
      <c r="S130" s="66">
        <v>0</v>
      </c>
      <c r="V130" s="64" t="s">
        <v>282</v>
      </c>
      <c r="W130" s="65">
        <v>0</v>
      </c>
      <c r="AA130" s="268"/>
      <c r="AB130" s="269"/>
    </row>
    <row r="131" spans="18:28" ht="17.100000000000001" customHeight="1">
      <c r="R131" s="67" t="s">
        <v>285</v>
      </c>
      <c r="S131" s="66">
        <v>0</v>
      </c>
      <c r="V131" s="64" t="s">
        <v>284</v>
      </c>
      <c r="W131" s="65">
        <v>0.251</v>
      </c>
      <c r="AA131" s="268"/>
      <c r="AB131" s="269"/>
    </row>
    <row r="132" spans="18:28" ht="17.100000000000001" customHeight="1">
      <c r="R132" s="67" t="s">
        <v>287</v>
      </c>
      <c r="S132" s="66">
        <v>0</v>
      </c>
      <c r="V132" s="64" t="s">
        <v>286</v>
      </c>
      <c r="W132" s="65">
        <v>0.25900000000000001</v>
      </c>
      <c r="AA132" s="268"/>
      <c r="AB132" s="269"/>
    </row>
    <row r="133" spans="18:28" ht="17.100000000000001" customHeight="1">
      <c r="R133" s="67" t="s">
        <v>289</v>
      </c>
      <c r="S133" s="66">
        <v>0.19</v>
      </c>
      <c r="V133" s="64" t="s">
        <v>288</v>
      </c>
      <c r="W133" s="65">
        <v>0.21099999999999999</v>
      </c>
      <c r="AA133" s="268"/>
      <c r="AB133" s="269"/>
    </row>
    <row r="134" spans="18:28" ht="17.100000000000001" customHeight="1">
      <c r="R134" s="67" t="s">
        <v>291</v>
      </c>
      <c r="S134" s="66">
        <v>0.28999999999999998</v>
      </c>
      <c r="V134" s="64" t="s">
        <v>290</v>
      </c>
      <c r="W134" s="65">
        <v>0</v>
      </c>
      <c r="AA134" s="268"/>
      <c r="AB134" s="269"/>
    </row>
    <row r="135" spans="18:28" ht="17.100000000000001" customHeight="1">
      <c r="R135" s="67" t="s">
        <v>293</v>
      </c>
      <c r="S135" s="66">
        <v>0</v>
      </c>
      <c r="V135" s="64" t="s">
        <v>292</v>
      </c>
      <c r="W135" s="65">
        <v>0.25900000000000001</v>
      </c>
      <c r="AA135" s="268"/>
      <c r="AB135" s="269"/>
    </row>
    <row r="136" spans="18:28" ht="17.100000000000001" customHeight="1">
      <c r="R136" s="67" t="s">
        <v>295</v>
      </c>
      <c r="S136" s="66">
        <v>0</v>
      </c>
      <c r="V136" s="64" t="s">
        <v>294</v>
      </c>
      <c r="W136" s="65">
        <v>0.25900000000000001</v>
      </c>
      <c r="AA136" s="268"/>
      <c r="AB136" s="269"/>
    </row>
    <row r="137" spans="18:28" ht="17.100000000000001" customHeight="1">
      <c r="R137" s="67" t="s">
        <v>297</v>
      </c>
      <c r="S137" s="66">
        <v>0</v>
      </c>
      <c r="V137" s="64" t="s">
        <v>296</v>
      </c>
      <c r="W137" s="65">
        <v>0.254</v>
      </c>
      <c r="AA137" s="268"/>
      <c r="AB137" s="269"/>
    </row>
    <row r="138" spans="18:28" ht="17.100000000000001" customHeight="1">
      <c r="R138" s="67" t="s">
        <v>299</v>
      </c>
      <c r="S138" s="66">
        <v>0</v>
      </c>
      <c r="V138" s="64" t="s">
        <v>298</v>
      </c>
      <c r="W138" s="65">
        <v>0</v>
      </c>
      <c r="AA138" s="268"/>
      <c r="AB138" s="269"/>
    </row>
    <row r="139" spans="18:28" ht="17.100000000000001" customHeight="1">
      <c r="R139" s="67" t="s">
        <v>301</v>
      </c>
      <c r="S139" s="66">
        <v>0</v>
      </c>
      <c r="V139" s="64" t="s">
        <v>300</v>
      </c>
      <c r="W139" s="65">
        <v>0.25600000000000001</v>
      </c>
      <c r="AA139" s="268"/>
      <c r="AB139" s="269"/>
    </row>
    <row r="140" spans="18:28" ht="17.100000000000001" customHeight="1">
      <c r="R140" s="67" t="s">
        <v>303</v>
      </c>
      <c r="S140" s="66">
        <v>0.21</v>
      </c>
      <c r="V140" s="64" t="s">
        <v>302</v>
      </c>
      <c r="W140" s="65">
        <v>0.18</v>
      </c>
      <c r="AA140" s="268"/>
      <c r="AB140" s="269"/>
    </row>
    <row r="141" spans="18:28" ht="21" customHeight="1">
      <c r="R141" s="67" t="s">
        <v>305</v>
      </c>
      <c r="S141" s="66">
        <v>0</v>
      </c>
      <c r="V141" s="64" t="s">
        <v>304</v>
      </c>
      <c r="W141" s="65">
        <v>0.25900000000000001</v>
      </c>
      <c r="AA141" s="268"/>
      <c r="AB141" s="269"/>
    </row>
    <row r="142" spans="18:28" ht="17.100000000000001" customHeight="1">
      <c r="R142" s="67" t="s">
        <v>307</v>
      </c>
      <c r="S142" s="66">
        <v>0</v>
      </c>
      <c r="V142" s="64" t="s">
        <v>306</v>
      </c>
      <c r="W142" s="65">
        <v>0.25900000000000001</v>
      </c>
      <c r="AA142" s="268"/>
      <c r="AB142" s="269"/>
    </row>
    <row r="143" spans="18:28" ht="17.100000000000001" customHeight="1">
      <c r="R143" s="67" t="s">
        <v>309</v>
      </c>
      <c r="S143" s="66">
        <v>0.24</v>
      </c>
      <c r="V143" s="64" t="s">
        <v>308</v>
      </c>
      <c r="W143" s="65">
        <v>0.25900000000000001</v>
      </c>
      <c r="AA143" s="268"/>
      <c r="AB143" s="269"/>
    </row>
    <row r="144" spans="18:28" ht="17.100000000000001" customHeight="1">
      <c r="R144" s="67" t="s">
        <v>311</v>
      </c>
      <c r="S144" s="66">
        <v>0.25</v>
      </c>
      <c r="V144" s="64" t="s">
        <v>310</v>
      </c>
      <c r="W144" s="65">
        <v>0.25900000000000001</v>
      </c>
      <c r="AA144" s="268"/>
      <c r="AB144" s="269"/>
    </row>
    <row r="145" spans="18:28" ht="17.100000000000001" customHeight="1">
      <c r="R145" s="67" t="s">
        <v>313</v>
      </c>
      <c r="S145" s="66">
        <v>0</v>
      </c>
      <c r="V145" s="64" t="s">
        <v>312</v>
      </c>
      <c r="W145" s="65">
        <v>0</v>
      </c>
      <c r="AA145" s="268"/>
      <c r="AB145" s="269"/>
    </row>
    <row r="146" spans="18:28" ht="17.100000000000001" customHeight="1">
      <c r="R146" s="67" t="s">
        <v>213</v>
      </c>
      <c r="S146" s="66">
        <v>0.12</v>
      </c>
      <c r="V146" s="64" t="s">
        <v>314</v>
      </c>
      <c r="W146" s="65">
        <v>0.25900000000000001</v>
      </c>
      <c r="AA146" s="268"/>
      <c r="AB146" s="269"/>
    </row>
    <row r="147" spans="18:28" ht="17.100000000000001" customHeight="1">
      <c r="R147" s="67" t="s">
        <v>316</v>
      </c>
      <c r="S147" s="66">
        <v>0.21</v>
      </c>
      <c r="V147" s="64" t="s">
        <v>315</v>
      </c>
      <c r="W147" s="65">
        <v>0.25900000000000001</v>
      </c>
      <c r="AA147" s="268"/>
      <c r="AB147" s="269"/>
    </row>
    <row r="148" spans="18:28" ht="17.100000000000001" customHeight="1">
      <c r="R148" s="67" t="s">
        <v>318</v>
      </c>
      <c r="S148" s="66">
        <v>0.22</v>
      </c>
      <c r="V148" s="64" t="s">
        <v>317</v>
      </c>
      <c r="W148" s="65">
        <v>0.252</v>
      </c>
      <c r="AA148" s="268"/>
      <c r="AB148" s="269"/>
    </row>
    <row r="149" spans="18:28" ht="17.100000000000001" customHeight="1">
      <c r="R149" s="67" t="s">
        <v>320</v>
      </c>
      <c r="S149" s="66">
        <v>0.23</v>
      </c>
      <c r="V149" s="64" t="s">
        <v>319</v>
      </c>
      <c r="W149" s="65">
        <v>0.254</v>
      </c>
      <c r="AA149" s="268"/>
      <c r="AB149" s="269"/>
    </row>
    <row r="150" spans="18:28" ht="17.100000000000001" customHeight="1">
      <c r="R150" s="67" t="s">
        <v>322</v>
      </c>
      <c r="S150" s="66">
        <v>0</v>
      </c>
      <c r="V150" s="64" t="s">
        <v>321</v>
      </c>
      <c r="W150" s="65">
        <v>0.25900000000000001</v>
      </c>
      <c r="AA150" s="268"/>
      <c r="AB150" s="269"/>
    </row>
    <row r="151" spans="18:28" ht="17.100000000000001" customHeight="1">
      <c r="R151" s="67" t="s">
        <v>324</v>
      </c>
      <c r="S151" s="66">
        <v>0</v>
      </c>
      <c r="V151" s="64" t="s">
        <v>323</v>
      </c>
      <c r="W151" s="65">
        <v>0.25900000000000001</v>
      </c>
      <c r="AA151" s="268"/>
      <c r="AB151" s="269"/>
    </row>
    <row r="152" spans="18:28" ht="17.100000000000001" customHeight="1">
      <c r="R152" s="67" t="s">
        <v>326</v>
      </c>
      <c r="S152" s="66">
        <v>0</v>
      </c>
      <c r="V152" s="64" t="s">
        <v>325</v>
      </c>
      <c r="W152" s="65">
        <v>0.25800000000000001</v>
      </c>
      <c r="AA152" s="268"/>
      <c r="AB152" s="269"/>
    </row>
    <row r="153" spans="18:28" ht="17.100000000000001" customHeight="1">
      <c r="R153" s="67" t="s">
        <v>328</v>
      </c>
      <c r="S153" s="66">
        <v>0</v>
      </c>
      <c r="V153" s="64" t="s">
        <v>327</v>
      </c>
      <c r="W153" s="65">
        <v>0.20100000000000001</v>
      </c>
      <c r="AA153" s="268"/>
      <c r="AB153" s="269"/>
    </row>
    <row r="154" spans="18:28" ht="17.100000000000001" customHeight="1">
      <c r="R154" s="67" t="s">
        <v>330</v>
      </c>
      <c r="S154" s="66">
        <v>0.23</v>
      </c>
      <c r="V154" s="64" t="s">
        <v>329</v>
      </c>
      <c r="W154" s="65">
        <v>0</v>
      </c>
      <c r="AA154" s="268"/>
      <c r="AB154" s="269"/>
    </row>
    <row r="155" spans="18:28" ht="17.100000000000001" customHeight="1">
      <c r="R155" s="67" t="s">
        <v>332</v>
      </c>
      <c r="S155" s="66">
        <v>0</v>
      </c>
      <c r="V155" s="64" t="s">
        <v>331</v>
      </c>
      <c r="W155" s="65">
        <v>0</v>
      </c>
      <c r="AA155" s="268"/>
      <c r="AB155" s="269"/>
    </row>
    <row r="156" spans="18:28" ht="17.100000000000001" customHeight="1">
      <c r="R156" s="67" t="s">
        <v>334</v>
      </c>
      <c r="S156" s="66">
        <v>0</v>
      </c>
      <c r="V156" s="64" t="s">
        <v>333</v>
      </c>
      <c r="W156" s="65">
        <v>0.25900000000000001</v>
      </c>
      <c r="AA156" s="268"/>
      <c r="AB156" s="269"/>
    </row>
    <row r="157" spans="18:28" ht="17.100000000000001" customHeight="1">
      <c r="R157" s="67" t="s">
        <v>336</v>
      </c>
      <c r="S157" s="66">
        <v>0</v>
      </c>
      <c r="V157" s="64" t="s">
        <v>335</v>
      </c>
      <c r="W157" s="65">
        <v>0.25900000000000001</v>
      </c>
      <c r="AA157" s="268"/>
      <c r="AB157" s="269"/>
    </row>
    <row r="158" spans="18:28" ht="17.100000000000001" customHeight="1">
      <c r="R158" s="67" t="s">
        <v>338</v>
      </c>
      <c r="S158" s="66">
        <v>0</v>
      </c>
      <c r="V158" s="64" t="s">
        <v>337</v>
      </c>
      <c r="W158" s="65">
        <v>0.25900000000000001</v>
      </c>
      <c r="AA158" s="268"/>
      <c r="AB158" s="269"/>
    </row>
    <row r="159" spans="18:28" ht="17.100000000000001" customHeight="1">
      <c r="R159" s="67" t="s">
        <v>340</v>
      </c>
      <c r="S159" s="66">
        <v>0</v>
      </c>
      <c r="V159" s="64" t="s">
        <v>339</v>
      </c>
      <c r="W159" s="65">
        <v>0.23300000000000001</v>
      </c>
      <c r="AA159" s="268"/>
      <c r="AB159" s="269"/>
    </row>
    <row r="160" spans="18:28" ht="17.100000000000001" customHeight="1">
      <c r="R160" s="67" t="s">
        <v>342</v>
      </c>
      <c r="S160" s="66">
        <v>0.17</v>
      </c>
      <c r="V160" s="64" t="s">
        <v>341</v>
      </c>
      <c r="W160" s="65">
        <v>0</v>
      </c>
      <c r="AA160" s="268"/>
      <c r="AB160" s="269"/>
    </row>
    <row r="161" spans="18:29" ht="17.100000000000001" customHeight="1">
      <c r="R161" s="67" t="s">
        <v>344</v>
      </c>
      <c r="S161" s="66">
        <v>0</v>
      </c>
      <c r="V161" s="64" t="s">
        <v>343</v>
      </c>
      <c r="W161" s="65">
        <v>0.25900000000000001</v>
      </c>
      <c r="AA161" s="268"/>
      <c r="AB161" s="269"/>
    </row>
    <row r="162" spans="18:29" ht="17.100000000000001" customHeight="1">
      <c r="R162" s="67" t="s">
        <v>346</v>
      </c>
      <c r="S162" s="66">
        <v>0</v>
      </c>
      <c r="V162" s="64" t="s">
        <v>345</v>
      </c>
      <c r="W162" s="65">
        <v>0.25800000000000001</v>
      </c>
      <c r="AA162" s="268"/>
      <c r="AB162" s="269"/>
    </row>
    <row r="163" spans="18:29" ht="17.100000000000001" customHeight="1">
      <c r="R163" s="67" t="s">
        <v>348</v>
      </c>
      <c r="S163" s="66">
        <v>0</v>
      </c>
      <c r="V163" s="64" t="s">
        <v>347</v>
      </c>
      <c r="W163" s="65">
        <v>0.25900000000000001</v>
      </c>
      <c r="AA163" s="268"/>
      <c r="AB163" s="269"/>
    </row>
    <row r="164" spans="18:29" ht="17.100000000000001" customHeight="1">
      <c r="R164" s="67" t="s">
        <v>225</v>
      </c>
      <c r="S164" s="66">
        <v>0.17</v>
      </c>
      <c r="V164" s="64" t="s">
        <v>349</v>
      </c>
      <c r="W164" s="65">
        <v>0.25900000000000001</v>
      </c>
      <c r="AA164" s="268"/>
      <c r="AB164" s="269"/>
    </row>
    <row r="165" spans="18:29" ht="17.100000000000001" customHeight="1">
      <c r="R165" s="67" t="s">
        <v>351</v>
      </c>
      <c r="S165" s="66">
        <v>0</v>
      </c>
      <c r="V165" s="64" t="s">
        <v>350</v>
      </c>
      <c r="W165" s="65">
        <v>0.25900000000000001</v>
      </c>
      <c r="AA165" s="268"/>
      <c r="AB165" s="269"/>
    </row>
    <row r="166" spans="18:29" ht="17.100000000000001" customHeight="1">
      <c r="R166" s="67" t="s">
        <v>353</v>
      </c>
      <c r="S166" s="66">
        <v>0.21</v>
      </c>
      <c r="V166" s="62" t="s">
        <v>352</v>
      </c>
      <c r="X166" s="90"/>
      <c r="Y166" s="90"/>
      <c r="AA166" s="62" t="s">
        <v>352</v>
      </c>
      <c r="AC166" s="90"/>
    </row>
    <row r="167" spans="18:29" ht="17.100000000000001" customHeight="1">
      <c r="R167" s="67" t="s">
        <v>354</v>
      </c>
      <c r="S167" s="66">
        <v>0</v>
      </c>
      <c r="V167" s="90"/>
      <c r="X167" s="90"/>
      <c r="Y167" s="90"/>
      <c r="AA167" s="90"/>
      <c r="AC167" s="90"/>
    </row>
    <row r="168" spans="18:29" ht="17.100000000000001" customHeight="1">
      <c r="R168" s="67" t="s">
        <v>356</v>
      </c>
      <c r="S168" s="66">
        <v>0</v>
      </c>
      <c r="V168" s="100" t="s">
        <v>355</v>
      </c>
      <c r="W168" s="48"/>
      <c r="X168" s="90"/>
      <c r="Y168" s="90"/>
      <c r="AA168" s="100" t="s">
        <v>355</v>
      </c>
      <c r="AB168" s="48"/>
      <c r="AC168" s="90"/>
    </row>
    <row r="169" spans="18:29" ht="17.100000000000001" customHeight="1">
      <c r="R169" s="67" t="s">
        <v>357</v>
      </c>
      <c r="S169" s="66">
        <v>0</v>
      </c>
      <c r="V169" s="152" t="s">
        <v>173</v>
      </c>
      <c r="W169" s="61" t="s">
        <v>604</v>
      </c>
      <c r="AA169" s="152" t="s">
        <v>173</v>
      </c>
      <c r="AB169" s="61" t="s">
        <v>604</v>
      </c>
    </row>
    <row r="170" spans="18:29" ht="17.100000000000001" customHeight="1">
      <c r="R170" s="67" t="s">
        <v>359</v>
      </c>
      <c r="S170" s="66">
        <v>0</v>
      </c>
      <c r="V170" s="67" t="s">
        <v>358</v>
      </c>
      <c r="W170" s="65">
        <v>6.8000000000000005E-2</v>
      </c>
      <c r="AA170" s="268"/>
      <c r="AB170" s="269"/>
    </row>
    <row r="171" spans="18:29" ht="17.100000000000001" customHeight="1">
      <c r="R171" s="67" t="s">
        <v>227</v>
      </c>
      <c r="S171" s="66">
        <v>0.25</v>
      </c>
      <c r="V171" s="67" t="s">
        <v>179</v>
      </c>
      <c r="W171" s="65">
        <v>0</v>
      </c>
      <c r="AA171" s="268"/>
      <c r="AB171" s="269"/>
    </row>
    <row r="172" spans="18:29" ht="17.100000000000001" customHeight="1">
      <c r="R172" s="67" t="s">
        <v>361</v>
      </c>
      <c r="S172" s="66">
        <v>0</v>
      </c>
      <c r="V172" s="67" t="s">
        <v>360</v>
      </c>
      <c r="W172" s="65">
        <v>0.16900000000000001</v>
      </c>
      <c r="AA172" s="268"/>
      <c r="AB172" s="269"/>
    </row>
    <row r="173" spans="18:29" ht="17.100000000000001" customHeight="1">
      <c r="R173" s="67" t="s">
        <v>363</v>
      </c>
      <c r="S173" s="66">
        <v>0.2</v>
      </c>
      <c r="V173" s="67" t="s">
        <v>362</v>
      </c>
      <c r="W173" s="65">
        <v>0</v>
      </c>
      <c r="AA173" s="268"/>
      <c r="AB173" s="269"/>
    </row>
    <row r="174" spans="18:29" ht="17.100000000000001" customHeight="1">
      <c r="R174" s="67" t="s">
        <v>229</v>
      </c>
      <c r="S174" s="66">
        <v>0</v>
      </c>
      <c r="V174" s="67" t="s">
        <v>364</v>
      </c>
      <c r="W174" s="65">
        <v>0</v>
      </c>
      <c r="AA174" s="268"/>
      <c r="AB174" s="269"/>
    </row>
    <row r="175" spans="18:29" ht="17.100000000000001" customHeight="1">
      <c r="R175" s="67" t="s">
        <v>366</v>
      </c>
      <c r="S175" s="66">
        <v>0</v>
      </c>
      <c r="V175" s="67" t="s">
        <v>365</v>
      </c>
      <c r="W175" s="65">
        <v>0</v>
      </c>
      <c r="AA175" s="268"/>
      <c r="AB175" s="269"/>
    </row>
    <row r="176" spans="18:29" ht="17.100000000000001" customHeight="1">
      <c r="R176" s="67" t="s">
        <v>367</v>
      </c>
      <c r="S176" s="66">
        <v>0</v>
      </c>
      <c r="V176" s="67" t="s">
        <v>197</v>
      </c>
      <c r="W176" s="65">
        <v>0</v>
      </c>
      <c r="AA176" s="268"/>
      <c r="AB176" s="269"/>
    </row>
    <row r="177" spans="18:28" ht="17.100000000000001" customHeight="1">
      <c r="R177" s="67" t="s">
        <v>368</v>
      </c>
      <c r="S177" s="66">
        <v>0.21</v>
      </c>
      <c r="V177" s="67" t="s">
        <v>201</v>
      </c>
      <c r="W177" s="65">
        <v>0</v>
      </c>
      <c r="AA177" s="268"/>
      <c r="AB177" s="269"/>
    </row>
    <row r="178" spans="18:28" ht="17.100000000000001" customHeight="1">
      <c r="R178" s="67" t="s">
        <v>369</v>
      </c>
      <c r="S178" s="66">
        <v>0</v>
      </c>
      <c r="V178" s="67" t="s">
        <v>203</v>
      </c>
      <c r="W178" s="65">
        <v>0.25900000000000001</v>
      </c>
      <c r="AA178" s="268"/>
      <c r="AB178" s="269"/>
    </row>
    <row r="179" spans="18:28" ht="17.100000000000001" customHeight="1">
      <c r="R179" s="67" t="s">
        <v>371</v>
      </c>
      <c r="S179" s="66">
        <v>0.03</v>
      </c>
      <c r="V179" s="67" t="s">
        <v>370</v>
      </c>
      <c r="W179" s="65">
        <v>7.0000000000000001E-3</v>
      </c>
      <c r="AA179" s="268"/>
      <c r="AB179" s="269"/>
    </row>
    <row r="180" spans="18:28" ht="17.100000000000001" customHeight="1">
      <c r="R180" s="67" t="s">
        <v>373</v>
      </c>
      <c r="S180" s="66">
        <v>0</v>
      </c>
      <c r="V180" s="67" t="s">
        <v>372</v>
      </c>
      <c r="W180" s="65">
        <v>0</v>
      </c>
      <c r="AA180" s="268"/>
      <c r="AB180" s="269"/>
    </row>
    <row r="181" spans="18:28" ht="17.100000000000001" customHeight="1">
      <c r="R181" s="67" t="s">
        <v>374</v>
      </c>
      <c r="S181" s="66">
        <v>0</v>
      </c>
      <c r="V181" s="67" t="s">
        <v>212</v>
      </c>
      <c r="W181" s="65">
        <v>0</v>
      </c>
      <c r="AA181" s="268"/>
      <c r="AB181" s="269"/>
    </row>
    <row r="182" spans="18:28" ht="17.100000000000001" customHeight="1">
      <c r="R182" s="67" t="s">
        <v>376</v>
      </c>
      <c r="S182" s="66">
        <v>0.26</v>
      </c>
      <c r="V182" s="67" t="s">
        <v>375</v>
      </c>
      <c r="W182" s="65">
        <v>0</v>
      </c>
      <c r="AA182" s="268"/>
      <c r="AB182" s="269"/>
    </row>
    <row r="183" spans="18:28" ht="17.100000000000001" customHeight="1">
      <c r="R183" s="67" t="s">
        <v>378</v>
      </c>
      <c r="S183" s="66">
        <v>0</v>
      </c>
      <c r="V183" s="67" t="s">
        <v>377</v>
      </c>
      <c r="W183" s="65">
        <v>0.23799999999999999</v>
      </c>
      <c r="AA183" s="268"/>
      <c r="AB183" s="269"/>
    </row>
    <row r="184" spans="18:28" ht="17.100000000000001" customHeight="1">
      <c r="R184" s="67" t="s">
        <v>380</v>
      </c>
      <c r="S184" s="66">
        <v>0</v>
      </c>
      <c r="V184" s="67" t="s">
        <v>379</v>
      </c>
      <c r="W184" s="65">
        <v>0</v>
      </c>
      <c r="AA184" s="268"/>
      <c r="AB184" s="269"/>
    </row>
    <row r="185" spans="18:28" ht="17.100000000000001" customHeight="1">
      <c r="R185" s="67" t="s">
        <v>382</v>
      </c>
      <c r="S185" s="66">
        <v>0</v>
      </c>
      <c r="V185" s="67" t="s">
        <v>381</v>
      </c>
      <c r="W185" s="65">
        <v>0.113</v>
      </c>
      <c r="AA185" s="268"/>
      <c r="AB185" s="269"/>
    </row>
    <row r="186" spans="18:28" ht="17.100000000000001" customHeight="1">
      <c r="R186" s="67" t="s">
        <v>384</v>
      </c>
      <c r="S186" s="66">
        <v>0.22</v>
      </c>
      <c r="V186" s="67" t="s">
        <v>383</v>
      </c>
      <c r="W186" s="65">
        <v>0</v>
      </c>
      <c r="AA186" s="268"/>
      <c r="AB186" s="269"/>
    </row>
    <row r="187" spans="18:28" ht="17.100000000000001" customHeight="1">
      <c r="R187" s="67" t="s">
        <v>386</v>
      </c>
      <c r="S187" s="66">
        <v>0</v>
      </c>
      <c r="V187" s="67" t="s">
        <v>385</v>
      </c>
      <c r="W187" s="65">
        <v>0</v>
      </c>
      <c r="AA187" s="268"/>
      <c r="AB187" s="269"/>
    </row>
    <row r="188" spans="18:28" ht="17.100000000000001" customHeight="1">
      <c r="R188" s="67" t="s">
        <v>387</v>
      </c>
      <c r="S188" s="66">
        <v>0.25</v>
      </c>
      <c r="V188" s="67" t="s">
        <v>243</v>
      </c>
      <c r="W188" s="65">
        <v>0</v>
      </c>
      <c r="AA188" s="268"/>
      <c r="AB188" s="269"/>
    </row>
    <row r="189" spans="18:28" ht="17.100000000000001" customHeight="1">
      <c r="R189" s="67" t="s">
        <v>389</v>
      </c>
      <c r="S189" s="66">
        <v>0</v>
      </c>
      <c r="V189" s="67" t="s">
        <v>388</v>
      </c>
      <c r="W189" s="65">
        <v>0</v>
      </c>
      <c r="AA189" s="268"/>
      <c r="AB189" s="269"/>
    </row>
    <row r="190" spans="18:28" ht="17.100000000000001" customHeight="1">
      <c r="R190" s="67" t="s">
        <v>390</v>
      </c>
      <c r="S190" s="66">
        <v>0.23</v>
      </c>
      <c r="V190" s="67" t="s">
        <v>247</v>
      </c>
      <c r="W190" s="65">
        <v>0</v>
      </c>
      <c r="AA190" s="268"/>
      <c r="AB190" s="269"/>
    </row>
    <row r="191" spans="18:28" ht="17.100000000000001" customHeight="1">
      <c r="R191" s="67" t="s">
        <v>392</v>
      </c>
      <c r="S191" s="66">
        <v>0.2</v>
      </c>
      <c r="V191" s="67" t="s">
        <v>391</v>
      </c>
      <c r="W191" s="65">
        <v>0</v>
      </c>
      <c r="AA191" s="268"/>
      <c r="AB191" s="269"/>
    </row>
    <row r="192" spans="18:28" ht="17.100000000000001" customHeight="1">
      <c r="R192" s="67" t="s">
        <v>250</v>
      </c>
      <c r="S192" s="66">
        <v>0.24</v>
      </c>
      <c r="V192" s="67" t="s">
        <v>393</v>
      </c>
      <c r="W192" s="65">
        <v>0.25900000000000001</v>
      </c>
      <c r="AA192" s="268"/>
      <c r="AB192" s="269"/>
    </row>
    <row r="193" spans="18:28" ht="17.100000000000001" customHeight="1">
      <c r="R193" s="67" t="s">
        <v>395</v>
      </c>
      <c r="S193" s="66">
        <v>0.2</v>
      </c>
      <c r="V193" s="67" t="s">
        <v>394</v>
      </c>
      <c r="W193" s="65">
        <v>0</v>
      </c>
      <c r="AA193" s="268"/>
      <c r="AB193" s="269"/>
    </row>
    <row r="194" spans="18:28" ht="17.100000000000001" customHeight="1">
      <c r="R194" s="67" t="s">
        <v>397</v>
      </c>
      <c r="S194" s="66">
        <v>0</v>
      </c>
      <c r="V194" s="67" t="s">
        <v>396</v>
      </c>
      <c r="W194" s="65">
        <v>0</v>
      </c>
      <c r="AA194" s="268"/>
      <c r="AB194" s="269"/>
    </row>
    <row r="195" spans="18:28" ht="17.100000000000001" customHeight="1">
      <c r="R195" s="67" t="s">
        <v>399</v>
      </c>
      <c r="S195" s="66">
        <v>0</v>
      </c>
      <c r="V195" s="67" t="s">
        <v>398</v>
      </c>
      <c r="W195" s="65">
        <v>0</v>
      </c>
      <c r="AA195" s="268"/>
      <c r="AB195" s="269"/>
    </row>
    <row r="196" spans="18:28" ht="17.100000000000001" customHeight="1">
      <c r="R196" s="67" t="s">
        <v>252</v>
      </c>
      <c r="S196" s="66">
        <v>0.18</v>
      </c>
      <c r="V196" s="67" t="s">
        <v>400</v>
      </c>
      <c r="W196" s="65">
        <v>3.0000000000000001E-3</v>
      </c>
      <c r="AA196" s="268"/>
      <c r="AB196" s="269"/>
    </row>
    <row r="197" spans="18:28" ht="17.100000000000001" customHeight="1">
      <c r="R197" s="67" t="s">
        <v>402</v>
      </c>
      <c r="S197" s="66">
        <v>0</v>
      </c>
      <c r="V197" s="67" t="s">
        <v>401</v>
      </c>
      <c r="W197" s="65">
        <v>0</v>
      </c>
      <c r="AA197" s="268"/>
      <c r="AB197" s="269"/>
    </row>
    <row r="198" spans="18:28" ht="17.100000000000001" customHeight="1">
      <c r="R198" s="67" t="s">
        <v>404</v>
      </c>
      <c r="S198" s="66">
        <v>0.25</v>
      </c>
      <c r="V198" s="67" t="s">
        <v>403</v>
      </c>
      <c r="W198" s="65">
        <v>0.14099999999999999</v>
      </c>
      <c r="AA198" s="268"/>
      <c r="AB198" s="269"/>
    </row>
    <row r="199" spans="18:28" ht="17.100000000000001" customHeight="1">
      <c r="R199" s="67" t="s">
        <v>256</v>
      </c>
      <c r="S199" s="66">
        <v>0.16</v>
      </c>
      <c r="V199" s="67" t="s">
        <v>405</v>
      </c>
      <c r="W199" s="65">
        <v>0</v>
      </c>
      <c r="AA199" s="268"/>
      <c r="AB199" s="269"/>
    </row>
    <row r="200" spans="18:28" ht="17.100000000000001" customHeight="1">
      <c r="R200" s="67" t="s">
        <v>406</v>
      </c>
      <c r="S200" s="66">
        <v>0</v>
      </c>
      <c r="V200" s="67" t="s">
        <v>269</v>
      </c>
      <c r="W200" s="65">
        <v>0</v>
      </c>
      <c r="AA200" s="268"/>
      <c r="AB200" s="269"/>
    </row>
    <row r="201" spans="18:28" ht="17.100000000000001" customHeight="1">
      <c r="R201" s="67" t="s">
        <v>408</v>
      </c>
      <c r="S201" s="66">
        <v>0</v>
      </c>
      <c r="V201" s="67" t="s">
        <v>407</v>
      </c>
      <c r="W201" s="65">
        <v>0</v>
      </c>
      <c r="AA201" s="268"/>
      <c r="AB201" s="269"/>
    </row>
    <row r="202" spans="18:28" ht="17.100000000000001" customHeight="1">
      <c r="R202" s="67" t="s">
        <v>410</v>
      </c>
      <c r="S202" s="66">
        <v>0</v>
      </c>
      <c r="V202" s="67" t="s">
        <v>409</v>
      </c>
      <c r="W202" s="65">
        <v>0</v>
      </c>
      <c r="AA202" s="268"/>
      <c r="AB202" s="269"/>
    </row>
    <row r="203" spans="18:28" ht="17.100000000000001" customHeight="1">
      <c r="R203" s="67" t="s">
        <v>412</v>
      </c>
      <c r="S203" s="66">
        <v>0.24</v>
      </c>
      <c r="V203" s="67" t="s">
        <v>411</v>
      </c>
      <c r="W203" s="65">
        <v>0</v>
      </c>
      <c r="AA203" s="268"/>
      <c r="AB203" s="269"/>
    </row>
    <row r="204" spans="18:28" ht="17.100000000000001" customHeight="1">
      <c r="R204" s="67" t="s">
        <v>414</v>
      </c>
      <c r="S204" s="66">
        <v>0</v>
      </c>
      <c r="V204" s="67" t="s">
        <v>413</v>
      </c>
      <c r="W204" s="65">
        <v>0.219</v>
      </c>
      <c r="AA204" s="268"/>
      <c r="AB204" s="269"/>
    </row>
    <row r="205" spans="18:28" ht="17.100000000000001" customHeight="1">
      <c r="R205" s="67" t="s">
        <v>416</v>
      </c>
      <c r="S205" s="66">
        <v>0.31</v>
      </c>
      <c r="V205" s="67" t="s">
        <v>415</v>
      </c>
      <c r="W205" s="65">
        <v>0</v>
      </c>
      <c r="AA205" s="268"/>
      <c r="AB205" s="269"/>
    </row>
    <row r="206" spans="18:28" ht="17.100000000000001" customHeight="1">
      <c r="R206" s="67" t="s">
        <v>417</v>
      </c>
      <c r="S206" s="66">
        <v>0</v>
      </c>
      <c r="V206" s="67" t="s">
        <v>283</v>
      </c>
      <c r="W206" s="65">
        <v>0</v>
      </c>
      <c r="AA206" s="268"/>
      <c r="AB206" s="269"/>
    </row>
    <row r="207" spans="18:28" ht="17.100000000000001" customHeight="1">
      <c r="R207" s="67" t="s">
        <v>260</v>
      </c>
      <c r="S207" s="66">
        <v>0.21</v>
      </c>
      <c r="V207" s="67" t="s">
        <v>418</v>
      </c>
      <c r="W207" s="65">
        <v>0</v>
      </c>
      <c r="AA207" s="268"/>
      <c r="AB207" s="269"/>
    </row>
    <row r="208" spans="18:28" ht="17.100000000000001" customHeight="1">
      <c r="R208" s="67" t="s">
        <v>420</v>
      </c>
      <c r="S208" s="66">
        <v>0</v>
      </c>
      <c r="V208" s="67" t="s">
        <v>419</v>
      </c>
      <c r="W208" s="65">
        <v>0</v>
      </c>
      <c r="AA208" s="268"/>
      <c r="AB208" s="269"/>
    </row>
    <row r="209" spans="18:28" ht="17.100000000000001" customHeight="1">
      <c r="R209" s="67" t="s">
        <v>422</v>
      </c>
      <c r="S209" s="66">
        <v>0.24</v>
      </c>
      <c r="V209" s="67" t="s">
        <v>421</v>
      </c>
      <c r="W209" s="65">
        <v>0</v>
      </c>
      <c r="AA209" s="268"/>
      <c r="AB209" s="269"/>
    </row>
    <row r="210" spans="18:28" ht="17.100000000000001" customHeight="1">
      <c r="R210" s="67" t="s">
        <v>424</v>
      </c>
      <c r="S210" s="66">
        <v>0</v>
      </c>
      <c r="V210" s="67" t="s">
        <v>423</v>
      </c>
      <c r="W210" s="65">
        <v>0</v>
      </c>
      <c r="AA210" s="268"/>
      <c r="AB210" s="269"/>
    </row>
    <row r="211" spans="18:28" ht="17.100000000000001" customHeight="1">
      <c r="R211" s="67" t="s">
        <v>426</v>
      </c>
      <c r="S211" s="66">
        <v>0.14000000000000001</v>
      </c>
      <c r="V211" s="67" t="s">
        <v>425</v>
      </c>
      <c r="W211" s="65">
        <v>0</v>
      </c>
      <c r="AA211" s="268"/>
      <c r="AB211" s="269"/>
    </row>
    <row r="212" spans="18:28" ht="17.100000000000001" customHeight="1">
      <c r="R212" s="67" t="s">
        <v>427</v>
      </c>
      <c r="S212" s="66">
        <v>0</v>
      </c>
      <c r="V212" s="67" t="s">
        <v>311</v>
      </c>
      <c r="W212" s="65">
        <v>0.24399999999999999</v>
      </c>
      <c r="AA212" s="268"/>
      <c r="AB212" s="269"/>
    </row>
    <row r="213" spans="18:28" ht="17.100000000000001" customHeight="1">
      <c r="R213" s="67" t="s">
        <v>429</v>
      </c>
      <c r="S213" s="66">
        <v>0</v>
      </c>
      <c r="V213" s="67" t="s">
        <v>428</v>
      </c>
      <c r="W213" s="65">
        <v>0</v>
      </c>
      <c r="AA213" s="268"/>
      <c r="AB213" s="269"/>
    </row>
    <row r="214" spans="18:28" ht="17.100000000000001" customHeight="1">
      <c r="R214" s="67" t="s">
        <v>431</v>
      </c>
      <c r="S214" s="66">
        <v>0</v>
      </c>
      <c r="V214" s="67" t="s">
        <v>430</v>
      </c>
      <c r="W214" s="65">
        <v>0.23499999999999999</v>
      </c>
      <c r="AA214" s="268"/>
      <c r="AB214" s="269"/>
    </row>
    <row r="215" spans="18:28" ht="17.100000000000001" customHeight="1">
      <c r="R215" s="67" t="s">
        <v>433</v>
      </c>
      <c r="S215" s="66">
        <v>0</v>
      </c>
      <c r="V215" s="67" t="s">
        <v>432</v>
      </c>
      <c r="W215" s="65">
        <v>0.25900000000000001</v>
      </c>
      <c r="AA215" s="268"/>
      <c r="AB215" s="269"/>
    </row>
    <row r="216" spans="18:28" ht="17.100000000000001" customHeight="1">
      <c r="R216" s="67" t="s">
        <v>435</v>
      </c>
      <c r="S216" s="66">
        <v>0</v>
      </c>
      <c r="V216" s="67" t="s">
        <v>434</v>
      </c>
      <c r="W216" s="65">
        <v>0</v>
      </c>
      <c r="AA216" s="268"/>
      <c r="AB216" s="269"/>
    </row>
    <row r="217" spans="18:28" ht="17.100000000000001" customHeight="1">
      <c r="R217" s="67" t="s">
        <v>437</v>
      </c>
      <c r="S217" s="66">
        <v>0</v>
      </c>
      <c r="V217" s="67" t="s">
        <v>436</v>
      </c>
      <c r="W217" s="65">
        <v>0</v>
      </c>
      <c r="AA217" s="268"/>
      <c r="AB217" s="269"/>
    </row>
    <row r="218" spans="18:28" ht="17.100000000000001" customHeight="1">
      <c r="R218" s="67" t="s">
        <v>439</v>
      </c>
      <c r="S218" s="66">
        <v>0</v>
      </c>
      <c r="V218" s="67" t="s">
        <v>438</v>
      </c>
      <c r="W218" s="65">
        <v>0</v>
      </c>
      <c r="AA218" s="268"/>
      <c r="AB218" s="269"/>
    </row>
    <row r="219" spans="18:28" ht="17.100000000000001" customHeight="1">
      <c r="R219" s="67" t="s">
        <v>274</v>
      </c>
      <c r="S219" s="66">
        <v>0.23</v>
      </c>
      <c r="V219" s="67" t="s">
        <v>440</v>
      </c>
      <c r="W219" s="65">
        <v>0</v>
      </c>
      <c r="AA219" s="268"/>
      <c r="AB219" s="269"/>
    </row>
    <row r="220" spans="18:28" ht="17.100000000000001" customHeight="1">
      <c r="R220" s="67" t="s">
        <v>442</v>
      </c>
      <c r="S220" s="66">
        <v>0</v>
      </c>
      <c r="V220" s="67" t="s">
        <v>441</v>
      </c>
      <c r="W220" s="65">
        <v>0</v>
      </c>
      <c r="AA220" s="268"/>
      <c r="AB220" s="269"/>
    </row>
    <row r="221" spans="18:28" ht="17.100000000000001" customHeight="1">
      <c r="R221" s="67" t="s">
        <v>444</v>
      </c>
      <c r="S221" s="66">
        <v>0</v>
      </c>
      <c r="V221" s="67" t="s">
        <v>443</v>
      </c>
      <c r="W221" s="65">
        <v>0</v>
      </c>
      <c r="AA221" s="268"/>
      <c r="AB221" s="269"/>
    </row>
    <row r="222" spans="18:28" ht="17.100000000000001" customHeight="1">
      <c r="R222" s="67" t="s">
        <v>445</v>
      </c>
      <c r="S222" s="66">
        <v>0</v>
      </c>
      <c r="V222" s="67" t="s">
        <v>356</v>
      </c>
      <c r="W222" s="65">
        <v>0</v>
      </c>
      <c r="AA222" s="268"/>
      <c r="AB222" s="269"/>
    </row>
    <row r="223" spans="18:28" ht="17.100000000000001" customHeight="1">
      <c r="R223" s="67" t="s">
        <v>447</v>
      </c>
      <c r="S223" s="66">
        <v>0.25</v>
      </c>
      <c r="V223" s="67" t="s">
        <v>446</v>
      </c>
      <c r="W223" s="65">
        <v>0</v>
      </c>
      <c r="AA223" s="268"/>
      <c r="AB223" s="269"/>
    </row>
    <row r="224" spans="18:28" ht="17.100000000000001" customHeight="1">
      <c r="R224" s="67" t="s">
        <v>449</v>
      </c>
      <c r="S224" s="66">
        <v>0</v>
      </c>
      <c r="V224" s="67" t="s">
        <v>448</v>
      </c>
      <c r="W224" s="65">
        <v>0</v>
      </c>
      <c r="AA224" s="268"/>
      <c r="AB224" s="269"/>
    </row>
    <row r="225" spans="18:28" ht="17.100000000000001" customHeight="1">
      <c r="R225" s="67" t="s">
        <v>451</v>
      </c>
      <c r="S225" s="66">
        <v>0</v>
      </c>
      <c r="V225" s="67" t="s">
        <v>450</v>
      </c>
      <c r="W225" s="65">
        <v>0</v>
      </c>
      <c r="AA225" s="268"/>
      <c r="AB225" s="269"/>
    </row>
    <row r="226" spans="18:28" ht="17.100000000000001" customHeight="1">
      <c r="R226" s="67" t="s">
        <v>453</v>
      </c>
      <c r="S226" s="66">
        <v>0</v>
      </c>
      <c r="V226" s="67" t="s">
        <v>452</v>
      </c>
      <c r="W226" s="65">
        <v>0</v>
      </c>
      <c r="AA226" s="268"/>
      <c r="AB226" s="269"/>
    </row>
    <row r="227" spans="18:28" ht="17.100000000000001" customHeight="1">
      <c r="R227" s="67" t="s">
        <v>276</v>
      </c>
      <c r="S227" s="66">
        <v>0</v>
      </c>
      <c r="V227" s="67" t="s">
        <v>454</v>
      </c>
      <c r="W227" s="65">
        <v>0</v>
      </c>
      <c r="AA227" s="268"/>
      <c r="AB227" s="269"/>
    </row>
    <row r="228" spans="18:28" ht="17.100000000000001" customHeight="1">
      <c r="R228" s="67" t="s">
        <v>456</v>
      </c>
      <c r="S228" s="66">
        <v>0.25</v>
      </c>
      <c r="V228" s="67" t="s">
        <v>455</v>
      </c>
      <c r="W228" s="65">
        <v>0</v>
      </c>
      <c r="AA228" s="268"/>
      <c r="AB228" s="269"/>
    </row>
    <row r="229" spans="18:28" ht="17.100000000000001" customHeight="1">
      <c r="R229" s="67" t="s">
        <v>458</v>
      </c>
      <c r="S229" s="66">
        <v>0</v>
      </c>
      <c r="V229" s="67" t="s">
        <v>457</v>
      </c>
      <c r="W229" s="65">
        <v>0</v>
      </c>
      <c r="AA229" s="268"/>
      <c r="AB229" s="269"/>
    </row>
    <row r="230" spans="18:28" ht="17.100000000000001" customHeight="1">
      <c r="R230" s="67" t="s">
        <v>459</v>
      </c>
      <c r="S230" s="66">
        <v>0</v>
      </c>
      <c r="V230" s="67" t="s">
        <v>361</v>
      </c>
      <c r="W230" s="65">
        <v>0</v>
      </c>
      <c r="AA230" s="268"/>
      <c r="AB230" s="269"/>
    </row>
    <row r="231" spans="18:28" ht="17.100000000000001" customHeight="1">
      <c r="R231" s="67" t="s">
        <v>461</v>
      </c>
      <c r="S231" s="66">
        <v>0</v>
      </c>
      <c r="V231" s="67" t="s">
        <v>460</v>
      </c>
      <c r="W231" s="65">
        <v>0</v>
      </c>
      <c r="AA231" s="268"/>
      <c r="AB231" s="269"/>
    </row>
    <row r="232" spans="18:28" ht="17.100000000000001" customHeight="1">
      <c r="R232" s="67" t="s">
        <v>462</v>
      </c>
      <c r="S232" s="66">
        <v>0</v>
      </c>
      <c r="V232" s="67" t="s">
        <v>380</v>
      </c>
      <c r="W232" s="65">
        <v>0</v>
      </c>
      <c r="AA232" s="268"/>
      <c r="AB232" s="269"/>
    </row>
    <row r="233" spans="18:28" ht="17.100000000000001" customHeight="1">
      <c r="R233" s="67" t="s">
        <v>280</v>
      </c>
      <c r="S233" s="66">
        <v>0.15</v>
      </c>
      <c r="V233" s="67" t="s">
        <v>382</v>
      </c>
      <c r="W233" s="65">
        <v>0</v>
      </c>
      <c r="AA233" s="268"/>
      <c r="AB233" s="269"/>
    </row>
    <row r="234" spans="18:28" ht="17.100000000000001" customHeight="1">
      <c r="R234" s="67" t="s">
        <v>282</v>
      </c>
      <c r="S234" s="66">
        <v>0</v>
      </c>
      <c r="V234" s="67" t="s">
        <v>463</v>
      </c>
      <c r="W234" s="65">
        <v>0</v>
      </c>
      <c r="AA234" s="268"/>
      <c r="AB234" s="269"/>
    </row>
    <row r="235" spans="18:28" ht="17.100000000000001" customHeight="1">
      <c r="R235" s="67" t="s">
        <v>465</v>
      </c>
      <c r="S235" s="66">
        <v>0</v>
      </c>
      <c r="V235" s="67" t="s">
        <v>464</v>
      </c>
      <c r="W235" s="65">
        <v>0.219</v>
      </c>
      <c r="AA235" s="268"/>
      <c r="AB235" s="269"/>
    </row>
    <row r="236" spans="18:28" ht="17.100000000000001" customHeight="1">
      <c r="R236" s="67" t="s">
        <v>467</v>
      </c>
      <c r="S236" s="66">
        <v>0.04</v>
      </c>
      <c r="V236" s="67" t="s">
        <v>466</v>
      </c>
      <c r="W236" s="65">
        <v>8.9999999999999993E-3</v>
      </c>
      <c r="AA236" s="268"/>
      <c r="AB236" s="269"/>
    </row>
    <row r="237" spans="18:28" ht="17.100000000000001" customHeight="1">
      <c r="R237" s="67" t="s">
        <v>469</v>
      </c>
      <c r="S237" s="66">
        <v>0</v>
      </c>
      <c r="V237" s="67" t="s">
        <v>468</v>
      </c>
      <c r="W237" s="65">
        <v>0.05</v>
      </c>
      <c r="AA237" s="268"/>
      <c r="AB237" s="269"/>
    </row>
    <row r="238" spans="18:28" ht="17.100000000000001" customHeight="1">
      <c r="R238" s="67" t="s">
        <v>470</v>
      </c>
      <c r="S238" s="66">
        <v>0</v>
      </c>
      <c r="V238" s="67" t="s">
        <v>389</v>
      </c>
      <c r="W238" s="65">
        <v>0</v>
      </c>
      <c r="AA238" s="268"/>
      <c r="AB238" s="269"/>
    </row>
    <row r="239" spans="18:28" ht="17.100000000000001" customHeight="1">
      <c r="R239" s="67" t="s">
        <v>472</v>
      </c>
      <c r="S239" s="66">
        <v>0</v>
      </c>
      <c r="V239" s="67" t="s">
        <v>471</v>
      </c>
      <c r="W239" s="65">
        <v>0</v>
      </c>
      <c r="AA239" s="268"/>
      <c r="AB239" s="269"/>
    </row>
    <row r="240" spans="18:28" ht="17.100000000000001" customHeight="1">
      <c r="R240" s="67" t="s">
        <v>474</v>
      </c>
      <c r="S240" s="66">
        <v>0.25</v>
      </c>
      <c r="V240" s="67" t="s">
        <v>473</v>
      </c>
      <c r="W240" s="65">
        <v>0</v>
      </c>
      <c r="AA240" s="268"/>
      <c r="AB240" s="269"/>
    </row>
    <row r="241" spans="18:28" ht="17.100000000000001" customHeight="1">
      <c r="R241" s="67" t="s">
        <v>476</v>
      </c>
      <c r="S241" s="66">
        <v>0.25</v>
      </c>
      <c r="V241" s="67" t="s">
        <v>475</v>
      </c>
      <c r="W241" s="65">
        <v>0</v>
      </c>
      <c r="AA241" s="268"/>
      <c r="AB241" s="269"/>
    </row>
    <row r="242" spans="18:28" ht="17.100000000000001" customHeight="1">
      <c r="R242" s="67" t="s">
        <v>478</v>
      </c>
      <c r="S242" s="66">
        <v>0.05</v>
      </c>
      <c r="V242" s="67" t="s">
        <v>477</v>
      </c>
      <c r="W242" s="65">
        <v>0</v>
      </c>
      <c r="AA242" s="268"/>
      <c r="AB242" s="269"/>
    </row>
    <row r="243" spans="18:28" ht="17.100000000000001" customHeight="1">
      <c r="R243" s="67" t="s">
        <v>479</v>
      </c>
      <c r="S243" s="66">
        <v>0</v>
      </c>
      <c r="V243" s="67" t="s">
        <v>402</v>
      </c>
      <c r="W243" s="65">
        <v>0</v>
      </c>
      <c r="AA243" s="268"/>
      <c r="AB243" s="269"/>
    </row>
    <row r="244" spans="18:28" ht="17.100000000000001" customHeight="1">
      <c r="R244" s="67" t="s">
        <v>481</v>
      </c>
      <c r="S244" s="66">
        <v>0</v>
      </c>
      <c r="V244" s="67" t="s">
        <v>480</v>
      </c>
      <c r="W244" s="65">
        <v>0</v>
      </c>
      <c r="AA244" s="268"/>
      <c r="AB244" s="269"/>
    </row>
    <row r="245" spans="18:28" ht="17.100000000000001" customHeight="1">
      <c r="R245" s="67" t="s">
        <v>483</v>
      </c>
      <c r="S245" s="66">
        <v>0</v>
      </c>
      <c r="V245" s="67" t="s">
        <v>482</v>
      </c>
      <c r="W245" s="65">
        <v>0</v>
      </c>
      <c r="AA245" s="268"/>
      <c r="AB245" s="269"/>
    </row>
    <row r="246" spans="18:28" ht="17.100000000000001" customHeight="1">
      <c r="R246" s="67" t="s">
        <v>484</v>
      </c>
      <c r="S246" s="66">
        <v>0</v>
      </c>
      <c r="V246" s="67" t="s">
        <v>416</v>
      </c>
      <c r="W246" s="65">
        <v>0</v>
      </c>
      <c r="AA246" s="268"/>
      <c r="AB246" s="269"/>
    </row>
    <row r="247" spans="18:28" ht="17.100000000000001" customHeight="1">
      <c r="R247" s="67" t="s">
        <v>486</v>
      </c>
      <c r="S247" s="66">
        <v>0</v>
      </c>
      <c r="V247" s="67" t="s">
        <v>485</v>
      </c>
      <c r="W247" s="65">
        <v>0</v>
      </c>
      <c r="AA247" s="268"/>
      <c r="AB247" s="269"/>
    </row>
    <row r="248" spans="18:28" ht="17.100000000000001" customHeight="1">
      <c r="R248" s="67" t="s">
        <v>488</v>
      </c>
      <c r="S248" s="66">
        <v>0</v>
      </c>
      <c r="V248" s="67" t="s">
        <v>487</v>
      </c>
      <c r="W248" s="65">
        <v>0</v>
      </c>
      <c r="AA248" s="268"/>
      <c r="AB248" s="269"/>
    </row>
    <row r="249" spans="18:28" ht="17.100000000000001" customHeight="1">
      <c r="R249" s="67" t="s">
        <v>288</v>
      </c>
      <c r="S249" s="66">
        <v>0.21</v>
      </c>
      <c r="V249" s="67" t="s">
        <v>489</v>
      </c>
      <c r="W249" s="65">
        <v>0</v>
      </c>
      <c r="AA249" s="268"/>
      <c r="AB249" s="269"/>
    </row>
    <row r="250" spans="18:28" ht="17.100000000000001" customHeight="1">
      <c r="R250" s="67" t="s">
        <v>490</v>
      </c>
      <c r="S250" s="66">
        <v>0</v>
      </c>
      <c r="V250" s="67" t="s">
        <v>437</v>
      </c>
      <c r="W250" s="65">
        <v>7.6999999999999999E-2</v>
      </c>
      <c r="AA250" s="268"/>
      <c r="AB250" s="269"/>
    </row>
    <row r="251" spans="18:28" ht="17.100000000000001" customHeight="1">
      <c r="R251" s="67" t="s">
        <v>492</v>
      </c>
      <c r="S251" s="66">
        <v>0</v>
      </c>
      <c r="V251" s="67" t="s">
        <v>491</v>
      </c>
      <c r="W251" s="65">
        <v>0</v>
      </c>
      <c r="AA251" s="268"/>
      <c r="AB251" s="269"/>
    </row>
    <row r="252" spans="18:28" ht="17.100000000000001" customHeight="1">
      <c r="R252" s="67" t="s">
        <v>493</v>
      </c>
      <c r="S252" s="66">
        <v>0</v>
      </c>
      <c r="V252" s="67" t="s">
        <v>444</v>
      </c>
      <c r="W252" s="65">
        <v>0</v>
      </c>
      <c r="AA252" s="268"/>
      <c r="AB252" s="269"/>
    </row>
    <row r="253" spans="18:28" ht="17.100000000000001" customHeight="1">
      <c r="R253" s="67" t="s">
        <v>495</v>
      </c>
      <c r="S253" s="66">
        <v>0.2</v>
      </c>
      <c r="V253" s="67" t="s">
        <v>494</v>
      </c>
      <c r="W253" s="65">
        <v>0</v>
      </c>
      <c r="AA253" s="268"/>
      <c r="AB253" s="269"/>
    </row>
    <row r="254" spans="18:28" ht="17.100000000000001" customHeight="1">
      <c r="R254" s="67" t="s">
        <v>497</v>
      </c>
      <c r="S254" s="66">
        <v>0</v>
      </c>
      <c r="V254" s="67" t="s">
        <v>496</v>
      </c>
      <c r="W254" s="65">
        <v>0</v>
      </c>
      <c r="AA254" s="268"/>
      <c r="AB254" s="269"/>
    </row>
    <row r="255" spans="18:28" ht="17.100000000000001" customHeight="1">
      <c r="R255" s="67" t="s">
        <v>498</v>
      </c>
      <c r="S255" s="66">
        <v>0</v>
      </c>
      <c r="V255" s="67" t="s">
        <v>449</v>
      </c>
      <c r="W255" s="65">
        <v>0</v>
      </c>
      <c r="AA255" s="268"/>
      <c r="AB255" s="269"/>
    </row>
    <row r="256" spans="18:28" ht="17.100000000000001" customHeight="1">
      <c r="R256" s="67" t="s">
        <v>499</v>
      </c>
      <c r="S256" s="66">
        <v>0</v>
      </c>
      <c r="V256" s="67" t="s">
        <v>451</v>
      </c>
      <c r="W256" s="65">
        <v>4.2999999999999997E-2</v>
      </c>
      <c r="AA256" s="268"/>
      <c r="AB256" s="269"/>
    </row>
    <row r="257" spans="18:28" ht="17.100000000000001" customHeight="1">
      <c r="R257" s="67" t="s">
        <v>501</v>
      </c>
      <c r="S257" s="66">
        <v>0</v>
      </c>
      <c r="V257" s="67" t="s">
        <v>500</v>
      </c>
      <c r="W257" s="65">
        <v>0</v>
      </c>
      <c r="AA257" s="268"/>
      <c r="AB257" s="269"/>
    </row>
    <row r="258" spans="18:28" ht="17.100000000000001" customHeight="1">
      <c r="R258" s="67" t="s">
        <v>503</v>
      </c>
      <c r="S258" s="66">
        <v>0</v>
      </c>
      <c r="V258" s="67" t="s">
        <v>502</v>
      </c>
      <c r="W258" s="65">
        <v>0</v>
      </c>
      <c r="AA258" s="268"/>
      <c r="AB258" s="269"/>
    </row>
    <row r="259" spans="18:28" ht="17.100000000000001" customHeight="1">
      <c r="R259" s="67" t="s">
        <v>505</v>
      </c>
      <c r="S259" s="66">
        <v>0</v>
      </c>
      <c r="V259" s="67" t="s">
        <v>504</v>
      </c>
      <c r="W259" s="65">
        <v>0</v>
      </c>
      <c r="AA259" s="268"/>
      <c r="AB259" s="269"/>
    </row>
    <row r="260" spans="18:28" ht="17.100000000000001" customHeight="1">
      <c r="R260" s="67" t="s">
        <v>294</v>
      </c>
      <c r="S260" s="66">
        <v>0.25</v>
      </c>
      <c r="V260" s="67" t="s">
        <v>506</v>
      </c>
      <c r="W260" s="65">
        <v>0.24299999999999999</v>
      </c>
      <c r="AA260" s="268"/>
      <c r="AB260" s="269"/>
    </row>
    <row r="261" spans="18:28" ht="17.100000000000001" customHeight="1">
      <c r="R261" s="67" t="s">
        <v>508</v>
      </c>
      <c r="S261" s="66">
        <v>0</v>
      </c>
      <c r="V261" s="67" t="s">
        <v>507</v>
      </c>
      <c r="W261" s="65">
        <v>0.25700000000000001</v>
      </c>
      <c r="AA261" s="268"/>
      <c r="AB261" s="269"/>
    </row>
    <row r="262" spans="18:28" ht="17.100000000000001" customHeight="1">
      <c r="R262" s="67" t="s">
        <v>296</v>
      </c>
      <c r="S262" s="66">
        <v>0.24</v>
      </c>
      <c r="V262" s="67" t="s">
        <v>509</v>
      </c>
      <c r="W262" s="65">
        <v>0.25900000000000001</v>
      </c>
      <c r="AA262" s="268"/>
      <c r="AB262" s="269"/>
    </row>
    <row r="263" spans="18:28" ht="17.100000000000001" customHeight="1">
      <c r="R263" s="67" t="s">
        <v>511</v>
      </c>
      <c r="S263" s="66">
        <v>0</v>
      </c>
      <c r="V263" s="67" t="s">
        <v>510</v>
      </c>
      <c r="W263" s="65">
        <v>0.247</v>
      </c>
      <c r="AA263" s="268"/>
      <c r="AB263" s="269"/>
    </row>
    <row r="264" spans="18:28" ht="17.100000000000001" customHeight="1">
      <c r="R264" s="67" t="s">
        <v>513</v>
      </c>
      <c r="S264" s="66">
        <v>0</v>
      </c>
      <c r="V264" s="67" t="s">
        <v>512</v>
      </c>
      <c r="W264" s="65">
        <v>0.24299999999999999</v>
      </c>
      <c r="AA264" s="268"/>
      <c r="AB264" s="269"/>
    </row>
    <row r="265" spans="18:28" ht="17.100000000000001" customHeight="1">
      <c r="R265" s="67" t="s">
        <v>515</v>
      </c>
      <c r="S265" s="66">
        <v>0</v>
      </c>
      <c r="V265" s="67" t="s">
        <v>514</v>
      </c>
      <c r="W265" s="65">
        <v>0</v>
      </c>
      <c r="AA265" s="268"/>
      <c r="AB265" s="269"/>
    </row>
    <row r="266" spans="18:28" ht="17.100000000000001" customHeight="1">
      <c r="R266" s="67" t="s">
        <v>517</v>
      </c>
      <c r="S266" s="66">
        <v>0</v>
      </c>
      <c r="V266" s="67" t="s">
        <v>516</v>
      </c>
      <c r="W266" s="65">
        <v>0</v>
      </c>
      <c r="AA266" s="268"/>
      <c r="AB266" s="269"/>
    </row>
    <row r="267" spans="18:28" ht="17.100000000000001" customHeight="1">
      <c r="R267" s="67" t="s">
        <v>519</v>
      </c>
      <c r="S267" s="66">
        <v>0</v>
      </c>
      <c r="V267" s="67" t="s">
        <v>518</v>
      </c>
      <c r="W267" s="65">
        <v>0.14399999999999999</v>
      </c>
      <c r="AA267" s="268"/>
      <c r="AB267" s="269"/>
    </row>
    <row r="268" spans="18:28" ht="17.100000000000001" customHeight="1">
      <c r="R268" s="67" t="s">
        <v>520</v>
      </c>
      <c r="S268" s="66">
        <v>0.02</v>
      </c>
      <c r="V268" s="67" t="s">
        <v>483</v>
      </c>
      <c r="W268" s="65">
        <v>0.2</v>
      </c>
      <c r="AA268" s="268"/>
      <c r="AB268" s="269"/>
    </row>
    <row r="269" spans="18:28" ht="17.100000000000001" customHeight="1">
      <c r="R269" s="67" t="s">
        <v>521</v>
      </c>
      <c r="S269" s="66">
        <v>0</v>
      </c>
      <c r="V269" s="67" t="s">
        <v>484</v>
      </c>
      <c r="W269" s="65">
        <v>0</v>
      </c>
      <c r="AA269" s="268"/>
      <c r="AB269" s="269"/>
    </row>
    <row r="270" spans="18:28" ht="17.100000000000001" customHeight="1">
      <c r="R270" s="67" t="s">
        <v>522</v>
      </c>
      <c r="S270" s="66">
        <v>0</v>
      </c>
      <c r="V270" s="67" t="s">
        <v>486</v>
      </c>
      <c r="W270" s="65">
        <v>0</v>
      </c>
      <c r="AA270" s="268"/>
      <c r="AB270" s="269"/>
    </row>
    <row r="271" spans="18:28" ht="17.100000000000001" customHeight="1">
      <c r="R271" s="67" t="s">
        <v>524</v>
      </c>
      <c r="S271" s="66">
        <v>0</v>
      </c>
      <c r="V271" s="67" t="s">
        <v>523</v>
      </c>
      <c r="W271" s="65">
        <v>0</v>
      </c>
      <c r="AA271" s="268"/>
      <c r="AB271" s="269"/>
    </row>
    <row r="272" spans="18:28" ht="17.100000000000001" customHeight="1">
      <c r="R272" s="67" t="s">
        <v>526</v>
      </c>
      <c r="S272" s="66">
        <v>0</v>
      </c>
      <c r="V272" s="67" t="s">
        <v>525</v>
      </c>
      <c r="W272" s="65">
        <v>0</v>
      </c>
      <c r="AA272" s="268"/>
      <c r="AB272" s="269"/>
    </row>
    <row r="273" spans="18:28" ht="17.100000000000001" customHeight="1">
      <c r="R273" s="67" t="s">
        <v>528</v>
      </c>
      <c r="S273" s="66">
        <v>0.22</v>
      </c>
      <c r="V273" s="67" t="s">
        <v>527</v>
      </c>
      <c r="W273" s="65">
        <v>0</v>
      </c>
      <c r="AA273" s="268"/>
      <c r="AB273" s="269"/>
    </row>
    <row r="274" spans="18:28" ht="17.100000000000001" customHeight="1">
      <c r="R274" s="67" t="s">
        <v>530</v>
      </c>
      <c r="S274" s="66">
        <v>0.24</v>
      </c>
      <c r="V274" s="67" t="s">
        <v>529</v>
      </c>
      <c r="W274" s="65">
        <v>0</v>
      </c>
      <c r="AA274" s="268"/>
      <c r="AB274" s="269"/>
    </row>
    <row r="275" spans="18:28" ht="17.100000000000001" customHeight="1">
      <c r="R275" s="67" t="s">
        <v>306</v>
      </c>
      <c r="S275" s="66">
        <v>0</v>
      </c>
      <c r="V275" s="67" t="s">
        <v>492</v>
      </c>
      <c r="W275" s="65">
        <v>0</v>
      </c>
      <c r="AA275" s="268"/>
      <c r="AB275" s="269"/>
    </row>
    <row r="276" spans="18:28" ht="17.100000000000001" customHeight="1">
      <c r="R276" s="67" t="s">
        <v>531</v>
      </c>
      <c r="S276" s="66">
        <v>0</v>
      </c>
      <c r="V276" s="67" t="s">
        <v>497</v>
      </c>
      <c r="W276" s="65">
        <v>0</v>
      </c>
      <c r="AA276" s="268"/>
      <c r="AB276" s="269"/>
    </row>
    <row r="277" spans="18:28" ht="17.100000000000001" customHeight="1">
      <c r="R277" s="67" t="s">
        <v>532</v>
      </c>
      <c r="S277" s="66">
        <v>0</v>
      </c>
      <c r="V277" s="67" t="s">
        <v>498</v>
      </c>
      <c r="W277" s="65">
        <v>0</v>
      </c>
      <c r="AA277" s="268"/>
      <c r="AB277" s="269"/>
    </row>
    <row r="278" spans="18:28" ht="17.100000000000001" customHeight="1">
      <c r="R278" s="67" t="s">
        <v>534</v>
      </c>
      <c r="S278" s="66">
        <v>0</v>
      </c>
      <c r="V278" s="67" t="s">
        <v>533</v>
      </c>
      <c r="W278" s="65">
        <v>0</v>
      </c>
      <c r="AA278" s="268"/>
      <c r="AB278" s="269"/>
    </row>
    <row r="279" spans="18:28" ht="17.100000000000001" customHeight="1">
      <c r="R279" s="67" t="s">
        <v>536</v>
      </c>
      <c r="S279" s="66">
        <v>0</v>
      </c>
      <c r="V279" s="67" t="s">
        <v>535</v>
      </c>
      <c r="W279" s="65">
        <v>0.25600000000000001</v>
      </c>
      <c r="AA279" s="268"/>
      <c r="AB279" s="269"/>
    </row>
    <row r="280" spans="18:28" ht="17.100000000000001" customHeight="1">
      <c r="R280" s="67" t="s">
        <v>538</v>
      </c>
      <c r="S280" s="66">
        <v>0</v>
      </c>
      <c r="V280" s="67" t="s">
        <v>537</v>
      </c>
      <c r="W280" s="65">
        <v>0</v>
      </c>
      <c r="AA280" s="268"/>
      <c r="AB280" s="269"/>
    </row>
    <row r="281" spans="18:28" ht="17.100000000000001" customHeight="1">
      <c r="R281" s="67" t="s">
        <v>540</v>
      </c>
      <c r="S281" s="66">
        <v>0.02</v>
      </c>
      <c r="V281" s="67" t="s">
        <v>539</v>
      </c>
      <c r="W281" s="65">
        <v>0</v>
      </c>
      <c r="AA281" s="268"/>
      <c r="AB281" s="269"/>
    </row>
    <row r="282" spans="18:28" ht="17.100000000000001" customHeight="1">
      <c r="R282" s="67" t="s">
        <v>542</v>
      </c>
      <c r="S282" s="66">
        <v>0.01</v>
      </c>
      <c r="V282" s="67" t="s">
        <v>541</v>
      </c>
      <c r="W282" s="65">
        <v>0</v>
      </c>
      <c r="AA282" s="268"/>
      <c r="AB282" s="269"/>
    </row>
    <row r="283" spans="18:28" ht="17.100000000000001" customHeight="1">
      <c r="R283" s="67" t="s">
        <v>544</v>
      </c>
      <c r="S283" s="66">
        <v>0.21</v>
      </c>
      <c r="V283" s="67" t="s">
        <v>543</v>
      </c>
      <c r="W283" s="65">
        <v>0</v>
      </c>
      <c r="AA283" s="268"/>
      <c r="AB283" s="269"/>
    </row>
    <row r="284" spans="18:28" ht="17.100000000000001" customHeight="1">
      <c r="R284" s="67" t="s">
        <v>546</v>
      </c>
      <c r="S284" s="66">
        <v>0.24</v>
      </c>
      <c r="V284" s="67" t="s">
        <v>545</v>
      </c>
      <c r="W284" s="65">
        <v>0</v>
      </c>
      <c r="AA284" s="268"/>
      <c r="AB284" s="269"/>
    </row>
    <row r="285" spans="18:28" ht="17.100000000000001" customHeight="1">
      <c r="R285" s="67" t="s">
        <v>548</v>
      </c>
      <c r="S285" s="66">
        <v>0.05</v>
      </c>
      <c r="V285" s="67" t="s">
        <v>547</v>
      </c>
      <c r="W285" s="65">
        <v>0</v>
      </c>
      <c r="AA285" s="268"/>
      <c r="AB285" s="269"/>
    </row>
    <row r="286" spans="18:28" ht="17.100000000000001" customHeight="1">
      <c r="R286" s="67" t="s">
        <v>549</v>
      </c>
      <c r="S286" s="66">
        <v>0</v>
      </c>
      <c r="V286" s="67" t="s">
        <v>524</v>
      </c>
      <c r="W286" s="65">
        <v>0</v>
      </c>
      <c r="AA286" s="268"/>
      <c r="AB286" s="269"/>
    </row>
    <row r="287" spans="18:28" ht="17.100000000000001" customHeight="1">
      <c r="R287" s="67" t="s">
        <v>551</v>
      </c>
      <c r="S287" s="66">
        <v>0.24</v>
      </c>
      <c r="V287" s="67" t="s">
        <v>550</v>
      </c>
      <c r="W287" s="65">
        <v>0</v>
      </c>
      <c r="AA287" s="268"/>
      <c r="AB287" s="269"/>
    </row>
    <row r="288" spans="18:28" ht="17.100000000000001" customHeight="1">
      <c r="R288" s="67" t="s">
        <v>553</v>
      </c>
      <c r="S288" s="66">
        <v>0.2</v>
      </c>
      <c r="V288" s="67" t="s">
        <v>552</v>
      </c>
      <c r="W288" s="65">
        <v>0</v>
      </c>
      <c r="AA288" s="268"/>
      <c r="AB288" s="269"/>
    </row>
    <row r="289" spans="18:28" ht="17.100000000000001" customHeight="1">
      <c r="R289" s="67" t="s">
        <v>555</v>
      </c>
      <c r="S289" s="66">
        <v>0</v>
      </c>
      <c r="V289" s="67" t="s">
        <v>554</v>
      </c>
      <c r="W289" s="65">
        <v>0.22</v>
      </c>
      <c r="AA289" s="268"/>
      <c r="AB289" s="269"/>
    </row>
    <row r="290" spans="18:28" ht="17.100000000000001" customHeight="1">
      <c r="R290" s="67" t="s">
        <v>557</v>
      </c>
      <c r="S290" s="66">
        <v>0.25</v>
      </c>
      <c r="V290" s="67" t="s">
        <v>556</v>
      </c>
      <c r="W290" s="65">
        <v>0</v>
      </c>
      <c r="AA290" s="268"/>
      <c r="AB290" s="269"/>
    </row>
    <row r="291" spans="18:28" ht="17.100000000000001" customHeight="1">
      <c r="R291" s="67" t="s">
        <v>559</v>
      </c>
      <c r="S291" s="66">
        <v>0</v>
      </c>
      <c r="V291" s="67" t="s">
        <v>558</v>
      </c>
      <c r="W291" s="65">
        <v>0</v>
      </c>
      <c r="AA291" s="268"/>
      <c r="AB291" s="269"/>
    </row>
    <row r="292" spans="18:28">
      <c r="R292" s="67" t="s">
        <v>561</v>
      </c>
      <c r="S292" s="66">
        <v>0.23</v>
      </c>
      <c r="V292" s="67" t="s">
        <v>560</v>
      </c>
      <c r="W292" s="65">
        <v>0</v>
      </c>
      <c r="AA292" s="268"/>
      <c r="AB292" s="269"/>
    </row>
    <row r="293" spans="18:28">
      <c r="R293" s="67" t="s">
        <v>563</v>
      </c>
      <c r="S293" s="66">
        <v>0</v>
      </c>
      <c r="V293" s="67" t="s">
        <v>562</v>
      </c>
      <c r="W293" s="65">
        <v>0</v>
      </c>
      <c r="AA293" s="268"/>
      <c r="AB293" s="269"/>
    </row>
    <row r="294" spans="18:28">
      <c r="R294" s="67" t="s">
        <v>565</v>
      </c>
      <c r="S294" s="66">
        <v>0</v>
      </c>
      <c r="V294" s="67" t="s">
        <v>564</v>
      </c>
      <c r="W294" s="65">
        <v>0.246</v>
      </c>
      <c r="AA294" s="268"/>
      <c r="AB294" s="269"/>
    </row>
    <row r="295" spans="18:28">
      <c r="R295" s="67" t="s">
        <v>567</v>
      </c>
      <c r="S295" s="66">
        <v>0</v>
      </c>
      <c r="V295" s="67" t="s">
        <v>566</v>
      </c>
      <c r="W295" s="65">
        <v>9.1999999999999998E-2</v>
      </c>
      <c r="AA295" s="268"/>
      <c r="AB295" s="269"/>
    </row>
    <row r="296" spans="18:28">
      <c r="R296" s="67" t="s">
        <v>569</v>
      </c>
      <c r="S296" s="66">
        <v>0</v>
      </c>
      <c r="V296" s="67" t="s">
        <v>568</v>
      </c>
      <c r="W296" s="65">
        <v>1.4E-2</v>
      </c>
      <c r="AA296" s="268"/>
      <c r="AB296" s="269"/>
    </row>
    <row r="297" spans="18:28">
      <c r="R297" s="67" t="s">
        <v>571</v>
      </c>
      <c r="S297" s="66">
        <v>0</v>
      </c>
      <c r="V297" s="67" t="s">
        <v>570</v>
      </c>
      <c r="W297" s="65">
        <v>0</v>
      </c>
      <c r="AA297" s="268"/>
      <c r="AB297" s="269"/>
    </row>
    <row r="298" spans="18:28">
      <c r="R298" s="67" t="s">
        <v>573</v>
      </c>
      <c r="S298" s="66">
        <v>0</v>
      </c>
      <c r="V298" s="67" t="s">
        <v>572</v>
      </c>
      <c r="W298" s="65">
        <v>0</v>
      </c>
      <c r="AA298" s="268"/>
      <c r="AB298" s="269"/>
    </row>
    <row r="299" spans="18:28">
      <c r="R299" s="67" t="s">
        <v>575</v>
      </c>
      <c r="S299" s="66">
        <v>0</v>
      </c>
      <c r="V299" s="67" t="s">
        <v>574</v>
      </c>
      <c r="W299" s="65">
        <v>0.245</v>
      </c>
      <c r="AA299" s="268"/>
      <c r="AB299" s="269"/>
    </row>
    <row r="300" spans="18:28">
      <c r="R300" s="67" t="s">
        <v>577</v>
      </c>
      <c r="S300" s="66">
        <v>0</v>
      </c>
      <c r="V300" s="67" t="s">
        <v>576</v>
      </c>
      <c r="W300" s="65">
        <v>0</v>
      </c>
      <c r="AA300" s="268"/>
      <c r="AB300" s="269"/>
    </row>
    <row r="301" spans="18:28">
      <c r="R301" s="67" t="s">
        <v>579</v>
      </c>
      <c r="S301" s="66">
        <v>0.19</v>
      </c>
      <c r="V301" s="67" t="s">
        <v>578</v>
      </c>
      <c r="W301" s="65">
        <v>0</v>
      </c>
      <c r="AA301" s="268"/>
      <c r="AB301" s="269"/>
    </row>
    <row r="302" spans="18:28">
      <c r="R302" s="67" t="s">
        <v>581</v>
      </c>
      <c r="S302" s="66">
        <v>0</v>
      </c>
      <c r="V302" s="67" t="s">
        <v>580</v>
      </c>
      <c r="W302" s="65">
        <v>0</v>
      </c>
      <c r="AA302" s="268"/>
      <c r="AB302" s="269"/>
    </row>
    <row r="303" spans="18:28">
      <c r="R303" s="67" t="s">
        <v>583</v>
      </c>
      <c r="S303" s="66">
        <v>0</v>
      </c>
      <c r="V303" s="67" t="s">
        <v>582</v>
      </c>
      <c r="W303" s="65">
        <v>8.5999999999999993E-2</v>
      </c>
      <c r="AA303" s="268"/>
      <c r="AB303" s="269"/>
    </row>
    <row r="304" spans="18:28">
      <c r="R304" s="67" t="s">
        <v>584</v>
      </c>
      <c r="S304" s="66">
        <v>0.19</v>
      </c>
      <c r="V304" s="67" t="s">
        <v>581</v>
      </c>
      <c r="W304" s="65">
        <v>0</v>
      </c>
      <c r="AA304" s="268"/>
      <c r="AB304" s="269"/>
    </row>
    <row r="305" spans="18:28">
      <c r="R305" s="67" t="s">
        <v>585</v>
      </c>
      <c r="S305" s="66">
        <v>0</v>
      </c>
      <c r="V305" s="67" t="s">
        <v>583</v>
      </c>
      <c r="W305" s="65">
        <v>0.191</v>
      </c>
      <c r="AA305" s="268"/>
      <c r="AB305" s="269"/>
    </row>
    <row r="306" spans="18:28">
      <c r="R306" s="67" t="s">
        <v>587</v>
      </c>
      <c r="S306" s="66">
        <v>0.01</v>
      </c>
      <c r="V306" s="67" t="s">
        <v>586</v>
      </c>
      <c r="W306" s="65">
        <v>0</v>
      </c>
      <c r="AA306" s="268"/>
      <c r="AB306" s="269"/>
    </row>
    <row r="307" spans="18:28">
      <c r="R307" s="67" t="s">
        <v>589</v>
      </c>
      <c r="S307" s="66">
        <v>0.24</v>
      </c>
      <c r="V307" s="67" t="s">
        <v>588</v>
      </c>
      <c r="W307" s="65">
        <v>0.25900000000000001</v>
      </c>
      <c r="AA307" s="268"/>
      <c r="AB307" s="269"/>
    </row>
    <row r="308" spans="18:28">
      <c r="R308" s="67" t="s">
        <v>588</v>
      </c>
      <c r="S308" s="66">
        <v>0</v>
      </c>
      <c r="V308" s="67" t="s">
        <v>590</v>
      </c>
      <c r="W308" s="65">
        <v>0</v>
      </c>
      <c r="AA308" s="268"/>
      <c r="AB308" s="269"/>
    </row>
    <row r="309" spans="18:28">
      <c r="R309" s="67" t="s">
        <v>592</v>
      </c>
      <c r="S309" s="66">
        <v>0.2</v>
      </c>
      <c r="V309" s="67" t="s">
        <v>591</v>
      </c>
      <c r="W309" s="65">
        <v>0</v>
      </c>
      <c r="AA309" s="268"/>
      <c r="AB309" s="269"/>
    </row>
    <row r="310" spans="18:28">
      <c r="R310" s="67" t="s">
        <v>594</v>
      </c>
      <c r="S310" s="66">
        <v>0</v>
      </c>
      <c r="V310" s="67" t="s">
        <v>593</v>
      </c>
      <c r="W310" s="65">
        <v>0</v>
      </c>
      <c r="AA310" s="268"/>
      <c r="AB310" s="269"/>
    </row>
    <row r="311" spans="18:28">
      <c r="R311" s="67" t="s">
        <v>596</v>
      </c>
      <c r="S311" s="66">
        <v>0</v>
      </c>
      <c r="V311" s="67" t="s">
        <v>595</v>
      </c>
      <c r="W311" s="65">
        <v>0</v>
      </c>
      <c r="AA311" s="268"/>
      <c r="AB311" s="269"/>
    </row>
    <row r="312" spans="18:28">
      <c r="R312" s="67" t="s">
        <v>598</v>
      </c>
      <c r="S312" s="66">
        <v>0</v>
      </c>
      <c r="V312" s="67" t="s">
        <v>597</v>
      </c>
      <c r="W312" s="65">
        <v>5.3999999999999999E-2</v>
      </c>
      <c r="AA312" s="268"/>
      <c r="AB312" s="269"/>
    </row>
    <row r="313" spans="18:28">
      <c r="R313" s="67" t="s">
        <v>599</v>
      </c>
      <c r="S313" s="66">
        <v>0</v>
      </c>
      <c r="V313" s="62" t="s">
        <v>352</v>
      </c>
      <c r="W313" s="48"/>
      <c r="AA313" s="62" t="s">
        <v>352</v>
      </c>
      <c r="AB313" s="48"/>
    </row>
    <row r="314" spans="18:28">
      <c r="R314" s="67" t="s">
        <v>600</v>
      </c>
      <c r="S314" s="66">
        <v>0.17</v>
      </c>
      <c r="V314" s="48"/>
      <c r="W314" s="48"/>
    </row>
    <row r="315" spans="18:28">
      <c r="R315" s="67" t="s">
        <v>349</v>
      </c>
      <c r="S315" s="66">
        <v>0.25</v>
      </c>
      <c r="V315" s="48"/>
      <c r="W315" s="48"/>
    </row>
    <row r="316" spans="18:28">
      <c r="R316" s="67" t="s">
        <v>601</v>
      </c>
      <c r="S316" s="66">
        <v>0.16</v>
      </c>
      <c r="V316" s="48"/>
      <c r="W316" s="48"/>
    </row>
    <row r="317" spans="18:28">
      <c r="R317" s="67" t="s">
        <v>602</v>
      </c>
      <c r="S317" s="66">
        <v>0.24</v>
      </c>
      <c r="V317" s="48"/>
      <c r="W317" s="48"/>
    </row>
    <row r="318" spans="18:28">
      <c r="R318" s="62" t="s">
        <v>603</v>
      </c>
      <c r="S318" s="62"/>
      <c r="V318" s="48"/>
      <c r="W318" s="48"/>
    </row>
    <row r="319" spans="18:28">
      <c r="S319" s="90"/>
    </row>
    <row r="320" spans="18:28">
      <c r="AA320" s="90"/>
      <c r="AB320" s="90"/>
    </row>
  </sheetData>
  <sortState xmlns:xlrd2="http://schemas.microsoft.com/office/spreadsheetml/2017/richdata2" ref="U6:U15">
    <sortCondition ref="U6:U15"/>
  </sortState>
  <mergeCells count="6">
    <mergeCell ref="F8:H8"/>
    <mergeCell ref="I8:K8"/>
    <mergeCell ref="W8:X8"/>
    <mergeCell ref="S8:T8"/>
    <mergeCell ref="U8:V8"/>
    <mergeCell ref="L8:N8"/>
  </mergeCells>
  <hyperlinks>
    <hyperlink ref="R318" r:id="rId1" xr:uid="{00000000-0004-0000-1000-000000000000}"/>
    <hyperlink ref="V313" r:id="rId2" xr:uid="{00000000-0004-0000-1000-000001000000}"/>
    <hyperlink ref="V166" r:id="rId3" xr:uid="{00000000-0004-0000-1000-000002000000}"/>
    <hyperlink ref="AA313" r:id="rId4" xr:uid="{00000000-0004-0000-1000-000003000000}"/>
    <hyperlink ref="AA166" r:id="rId5" xr:uid="{00000000-0004-0000-1000-000004000000}"/>
  </hyperlinks>
  <pageMargins left="0.7" right="0.7" top="0.75" bottom="0.75" header="0.3" footer="0.3"/>
  <pageSetup paperSize="9" orientation="portrait" r:id="rId6"/>
  <drawing r:id="rId7"/>
  <legacyDrawing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71B4F-0B53-4ECC-86DA-E7C619FB238A}">
  <sheetPr codeName="Hoja19">
    <tabColor theme="9" tint="-0.249977111117893"/>
  </sheetPr>
  <dimension ref="A1:V1089"/>
  <sheetViews>
    <sheetView workbookViewId="0">
      <selection activeCell="E866" sqref="E866:E1089"/>
    </sheetView>
  </sheetViews>
  <sheetFormatPr baseColWidth="10" defaultRowHeight="14.4"/>
  <cols>
    <col min="2" max="2" width="6.88671875" bestFit="1" customWidth="1"/>
    <col min="6" max="6" width="13.44140625" bestFit="1" customWidth="1"/>
    <col min="7" max="7" width="12.88671875" customWidth="1"/>
    <col min="8" max="8" width="35.77734375" customWidth="1"/>
    <col min="9" max="12" width="9.109375" hidden="1" customWidth="1"/>
    <col min="13" max="14" width="10.21875" hidden="1" customWidth="1"/>
    <col min="16" max="16" width="9" bestFit="1" customWidth="1"/>
    <col min="17" max="17" width="10.109375" bestFit="1" customWidth="1"/>
    <col min="18" max="18" width="10.21875" bestFit="1" customWidth="1"/>
    <col min="20" max="21" width="11.5546875" style="410"/>
  </cols>
  <sheetData>
    <row r="1" spans="1:22">
      <c r="A1" s="407" t="s">
        <v>1093</v>
      </c>
      <c r="B1" s="407" t="s">
        <v>1094</v>
      </c>
      <c r="C1" s="408" t="s">
        <v>1095</v>
      </c>
      <c r="D1" s="408" t="s">
        <v>1096</v>
      </c>
      <c r="E1" s="409" t="s">
        <v>1098</v>
      </c>
      <c r="F1" s="408" t="s">
        <v>106</v>
      </c>
      <c r="G1" s="407" t="s">
        <v>1097</v>
      </c>
      <c r="H1" s="409" t="s">
        <v>1083</v>
      </c>
      <c r="I1" s="407" t="s">
        <v>1099</v>
      </c>
      <c r="J1" s="407" t="s">
        <v>1100</v>
      </c>
      <c r="K1" s="407" t="s">
        <v>1101</v>
      </c>
      <c r="L1" s="407" t="s">
        <v>1102</v>
      </c>
      <c r="M1" s="407" t="s">
        <v>1103</v>
      </c>
      <c r="N1" s="407" t="s">
        <v>1104</v>
      </c>
      <c r="O1" s="407" t="s">
        <v>1085</v>
      </c>
      <c r="P1" s="407" t="s">
        <v>1086</v>
      </c>
      <c r="Q1" s="407" t="s">
        <v>1087</v>
      </c>
      <c r="R1" s="407" t="s">
        <v>1088</v>
      </c>
      <c r="T1"/>
      <c r="U1" s="407"/>
      <c r="V1" s="410"/>
    </row>
    <row r="2" spans="1:22">
      <c r="A2" s="411" t="s">
        <v>1105</v>
      </c>
      <c r="B2" s="412">
        <v>1</v>
      </c>
      <c r="C2" s="413" t="s">
        <v>1106</v>
      </c>
      <c r="D2" s="413" t="s">
        <v>1089</v>
      </c>
      <c r="E2" s="414" t="s">
        <v>1454</v>
      </c>
      <c r="F2" s="413" t="s">
        <v>1107</v>
      </c>
      <c r="G2" s="412" t="s">
        <v>1108</v>
      </c>
      <c r="H2" s="414" t="str">
        <f t="shared" ref="H2:H65" si="0">_xlfn.CONCAT(C2:G2)</f>
        <v>PenínsulaUnifamiliarA.ExistenteA3</v>
      </c>
      <c r="I2" s="411">
        <v>5.2</v>
      </c>
      <c r="J2" s="411">
        <v>10</v>
      </c>
      <c r="K2" s="411">
        <v>7.5</v>
      </c>
      <c r="L2" s="411">
        <v>10.199999999999999</v>
      </c>
      <c r="M2" s="411">
        <v>6.6</v>
      </c>
      <c r="N2" s="411">
        <v>19.100000000000001</v>
      </c>
      <c r="O2" s="411">
        <v>1.7</v>
      </c>
      <c r="P2" s="411">
        <v>2.5</v>
      </c>
      <c r="Q2" s="411">
        <v>1.6</v>
      </c>
      <c r="R2" s="411">
        <v>4.4000000000000004</v>
      </c>
      <c r="T2"/>
      <c r="V2" s="410"/>
    </row>
    <row r="3" spans="1:22">
      <c r="A3" s="411" t="s">
        <v>1105</v>
      </c>
      <c r="B3" s="412">
        <v>2</v>
      </c>
      <c r="C3" s="413" t="s">
        <v>1106</v>
      </c>
      <c r="D3" s="413" t="s">
        <v>1089</v>
      </c>
      <c r="E3" s="414" t="s">
        <v>1455</v>
      </c>
      <c r="F3" s="413" t="s">
        <v>1107</v>
      </c>
      <c r="G3" s="412" t="s">
        <v>1108</v>
      </c>
      <c r="H3" s="414" t="str">
        <f t="shared" si="0"/>
        <v>PenínsulaUnifamiliarB.ExistenteA3</v>
      </c>
      <c r="I3" s="411">
        <v>12</v>
      </c>
      <c r="J3" s="411">
        <v>14.3</v>
      </c>
      <c r="K3" s="411">
        <v>17.399999999999999</v>
      </c>
      <c r="L3" s="411">
        <v>14.6</v>
      </c>
      <c r="M3" s="411">
        <v>7.8</v>
      </c>
      <c r="N3" s="411">
        <v>36.299999999999997</v>
      </c>
      <c r="O3" s="411">
        <v>3.8</v>
      </c>
      <c r="P3" s="411">
        <v>3.6</v>
      </c>
      <c r="Q3" s="411">
        <v>1.9</v>
      </c>
      <c r="R3" s="411">
        <v>8.4</v>
      </c>
      <c r="T3"/>
      <c r="V3" s="410"/>
    </row>
    <row r="4" spans="1:22">
      <c r="A4" s="411" t="s">
        <v>1105</v>
      </c>
      <c r="B4" s="412">
        <v>3</v>
      </c>
      <c r="C4" s="413" t="s">
        <v>1106</v>
      </c>
      <c r="D4" s="413" t="s">
        <v>1089</v>
      </c>
      <c r="E4" s="414" t="s">
        <v>1456</v>
      </c>
      <c r="F4" s="413" t="s">
        <v>1107</v>
      </c>
      <c r="G4" s="412" t="s">
        <v>1108</v>
      </c>
      <c r="H4" s="414" t="str">
        <f t="shared" si="0"/>
        <v>PenínsulaUnifamiliarC.ExistenteA3</v>
      </c>
      <c r="I4" s="411">
        <v>21.7</v>
      </c>
      <c r="J4" s="411">
        <v>20.399999999999999</v>
      </c>
      <c r="K4" s="411">
        <v>31.5</v>
      </c>
      <c r="L4" s="411">
        <v>20.8</v>
      </c>
      <c r="M4" s="411">
        <v>9.4</v>
      </c>
      <c r="N4" s="411">
        <v>61.4</v>
      </c>
      <c r="O4" s="411">
        <v>6.9</v>
      </c>
      <c r="P4" s="411">
        <v>5.0999999999999996</v>
      </c>
      <c r="Q4" s="411">
        <v>2.2999999999999998</v>
      </c>
      <c r="R4" s="411">
        <v>14.2</v>
      </c>
      <c r="T4"/>
      <c r="V4" s="410"/>
    </row>
    <row r="5" spans="1:22">
      <c r="A5" s="411" t="s">
        <v>1105</v>
      </c>
      <c r="B5" s="412">
        <v>4</v>
      </c>
      <c r="C5" s="413" t="s">
        <v>1106</v>
      </c>
      <c r="D5" s="413" t="s">
        <v>1089</v>
      </c>
      <c r="E5" s="414" t="s">
        <v>1457</v>
      </c>
      <c r="F5" s="413" t="s">
        <v>1107</v>
      </c>
      <c r="G5" s="412" t="s">
        <v>1108</v>
      </c>
      <c r="H5" s="414" t="str">
        <f t="shared" si="0"/>
        <v>PenínsulaUnifamiliarD.ExistenteA3</v>
      </c>
      <c r="I5" s="411">
        <v>36.299999999999997</v>
      </c>
      <c r="J5" s="411">
        <v>29.7</v>
      </c>
      <c r="K5" s="411">
        <v>52.7</v>
      </c>
      <c r="L5" s="411">
        <v>30.3</v>
      </c>
      <c r="M5" s="411">
        <v>11.9</v>
      </c>
      <c r="N5" s="411">
        <v>98.4</v>
      </c>
      <c r="O5" s="411">
        <v>11.6</v>
      </c>
      <c r="P5" s="411">
        <v>7.4</v>
      </c>
      <c r="Q5" s="411">
        <v>2.9</v>
      </c>
      <c r="R5" s="411">
        <v>22.8</v>
      </c>
      <c r="T5"/>
      <c r="V5" s="410"/>
    </row>
    <row r="6" spans="1:22">
      <c r="A6" s="411" t="s">
        <v>1105</v>
      </c>
      <c r="B6" s="412">
        <v>5</v>
      </c>
      <c r="C6" s="413" t="s">
        <v>1106</v>
      </c>
      <c r="D6" s="413" t="s">
        <v>1089</v>
      </c>
      <c r="E6" s="414" t="s">
        <v>1458</v>
      </c>
      <c r="F6" s="413" t="s">
        <v>1107</v>
      </c>
      <c r="G6" s="412" t="s">
        <v>1108</v>
      </c>
      <c r="H6" s="414" t="str">
        <f t="shared" si="0"/>
        <v>PenínsulaUnifamiliarE.ExistenteA3</v>
      </c>
      <c r="I6" s="411">
        <v>62.5</v>
      </c>
      <c r="J6" s="411">
        <v>36.700000000000003</v>
      </c>
      <c r="K6" s="411">
        <v>118.1</v>
      </c>
      <c r="L6" s="411">
        <v>37.4</v>
      </c>
      <c r="M6" s="411">
        <v>26.3</v>
      </c>
      <c r="N6" s="411">
        <v>181.8</v>
      </c>
      <c r="O6" s="411">
        <v>28.8</v>
      </c>
      <c r="P6" s="411">
        <v>9.1999999999999993</v>
      </c>
      <c r="Q6" s="411">
        <v>6.4</v>
      </c>
      <c r="R6" s="411">
        <v>44.3</v>
      </c>
      <c r="T6"/>
      <c r="V6" s="410"/>
    </row>
    <row r="7" spans="1:22">
      <c r="A7" s="411" t="s">
        <v>1105</v>
      </c>
      <c r="B7" s="412">
        <v>6</v>
      </c>
      <c r="C7" s="413" t="s">
        <v>1106</v>
      </c>
      <c r="D7" s="413" t="s">
        <v>1089</v>
      </c>
      <c r="E7" s="414" t="s">
        <v>1459</v>
      </c>
      <c r="F7" s="413" t="s">
        <v>1107</v>
      </c>
      <c r="G7" s="412" t="s">
        <v>1108</v>
      </c>
      <c r="H7" s="414" t="str">
        <f t="shared" si="0"/>
        <v>PenínsulaUnifamiliarF.ExistenteA3</v>
      </c>
      <c r="I7" s="411">
        <v>80.599999999999994</v>
      </c>
      <c r="J7" s="411">
        <v>45.1</v>
      </c>
      <c r="K7" s="411">
        <v>145.30000000000001</v>
      </c>
      <c r="L7" s="411">
        <v>46</v>
      </c>
      <c r="M7" s="411">
        <v>28.6</v>
      </c>
      <c r="N7" s="411">
        <v>212.7</v>
      </c>
      <c r="O7" s="411">
        <v>37.1</v>
      </c>
      <c r="P7" s="411">
        <v>11.3</v>
      </c>
      <c r="Q7" s="411">
        <v>7.4</v>
      </c>
      <c r="R7" s="411">
        <v>53.1</v>
      </c>
      <c r="T7"/>
      <c r="V7" s="410"/>
    </row>
    <row r="8" spans="1:22">
      <c r="A8" s="411" t="s">
        <v>1105</v>
      </c>
      <c r="B8" s="412">
        <v>7</v>
      </c>
      <c r="C8" s="413" t="s">
        <v>1106</v>
      </c>
      <c r="D8" s="413" t="s">
        <v>1089</v>
      </c>
      <c r="E8" s="414" t="s">
        <v>1454</v>
      </c>
      <c r="F8" s="413" t="s">
        <v>1107</v>
      </c>
      <c r="G8" s="412" t="s">
        <v>1114</v>
      </c>
      <c r="H8" s="414" t="str">
        <f t="shared" si="0"/>
        <v>PenínsulaUnifamiliarA.ExistenteA4</v>
      </c>
      <c r="I8" s="411">
        <v>5.2</v>
      </c>
      <c r="J8" s="411">
        <v>13.9</v>
      </c>
      <c r="K8" s="411">
        <v>7.5</v>
      </c>
      <c r="L8" s="411">
        <v>14.2</v>
      </c>
      <c r="M8" s="411">
        <v>5.3</v>
      </c>
      <c r="N8" s="411">
        <v>21.1</v>
      </c>
      <c r="O8" s="411">
        <v>1.7</v>
      </c>
      <c r="P8" s="411">
        <v>3.5</v>
      </c>
      <c r="Q8" s="411">
        <v>1.3</v>
      </c>
      <c r="R8" s="411">
        <v>4.9000000000000004</v>
      </c>
      <c r="T8"/>
      <c r="V8" s="410"/>
    </row>
    <row r="9" spans="1:22">
      <c r="A9" s="411" t="s">
        <v>1105</v>
      </c>
      <c r="B9" s="412">
        <v>8</v>
      </c>
      <c r="C9" s="413" t="s">
        <v>1106</v>
      </c>
      <c r="D9" s="413" t="s">
        <v>1089</v>
      </c>
      <c r="E9" s="414" t="s">
        <v>1455</v>
      </c>
      <c r="F9" s="413" t="s">
        <v>1107</v>
      </c>
      <c r="G9" s="412" t="s">
        <v>1114</v>
      </c>
      <c r="H9" s="414" t="str">
        <f t="shared" si="0"/>
        <v>PenínsulaUnifamiliarB.ExistenteA4</v>
      </c>
      <c r="I9" s="411">
        <v>12</v>
      </c>
      <c r="J9" s="411">
        <v>20</v>
      </c>
      <c r="K9" s="411">
        <v>17.399999999999999</v>
      </c>
      <c r="L9" s="411">
        <v>20.399999999999999</v>
      </c>
      <c r="M9" s="411">
        <v>6.3</v>
      </c>
      <c r="N9" s="411">
        <v>40.1</v>
      </c>
      <c r="O9" s="411">
        <v>3.8</v>
      </c>
      <c r="P9" s="411">
        <v>5</v>
      </c>
      <c r="Q9" s="411">
        <v>1.5</v>
      </c>
      <c r="R9" s="411">
        <v>9.4</v>
      </c>
      <c r="T9"/>
      <c r="V9" s="410"/>
    </row>
    <row r="10" spans="1:22">
      <c r="A10" s="411" t="s">
        <v>1105</v>
      </c>
      <c r="B10" s="412">
        <v>9</v>
      </c>
      <c r="C10" s="413" t="s">
        <v>1106</v>
      </c>
      <c r="D10" s="413" t="s">
        <v>1089</v>
      </c>
      <c r="E10" s="414" t="s">
        <v>1456</v>
      </c>
      <c r="F10" s="413" t="s">
        <v>1107</v>
      </c>
      <c r="G10" s="412" t="s">
        <v>1114</v>
      </c>
      <c r="H10" s="414" t="str">
        <f t="shared" si="0"/>
        <v>PenínsulaUnifamiliarC.ExistenteA4</v>
      </c>
      <c r="I10" s="411">
        <v>21.7</v>
      </c>
      <c r="J10" s="411">
        <v>28.4</v>
      </c>
      <c r="K10" s="411">
        <v>31.5</v>
      </c>
      <c r="L10" s="411">
        <v>29</v>
      </c>
      <c r="M10" s="411">
        <v>7.6</v>
      </c>
      <c r="N10" s="411">
        <v>67.8</v>
      </c>
      <c r="O10" s="411">
        <v>6.9</v>
      </c>
      <c r="P10" s="411">
        <v>7.1</v>
      </c>
      <c r="Q10" s="411">
        <v>1.8</v>
      </c>
      <c r="R10" s="411">
        <v>15.8</v>
      </c>
      <c r="T10"/>
      <c r="V10" s="410"/>
    </row>
    <row r="11" spans="1:22">
      <c r="A11" s="411" t="s">
        <v>1105</v>
      </c>
      <c r="B11" s="412">
        <v>10</v>
      </c>
      <c r="C11" s="413" t="s">
        <v>1106</v>
      </c>
      <c r="D11" s="413" t="s">
        <v>1089</v>
      </c>
      <c r="E11" s="414" t="s">
        <v>1457</v>
      </c>
      <c r="F11" s="413" t="s">
        <v>1107</v>
      </c>
      <c r="G11" s="412" t="s">
        <v>1114</v>
      </c>
      <c r="H11" s="414" t="str">
        <f t="shared" si="0"/>
        <v>PenínsulaUnifamiliarD.ExistenteA4</v>
      </c>
      <c r="I11" s="411">
        <v>36.299999999999997</v>
      </c>
      <c r="J11" s="411">
        <v>41.4</v>
      </c>
      <c r="K11" s="411">
        <v>52.7</v>
      </c>
      <c r="L11" s="411">
        <v>42.3</v>
      </c>
      <c r="M11" s="411">
        <v>9.5</v>
      </c>
      <c r="N11" s="411">
        <v>108.6</v>
      </c>
      <c r="O11" s="411">
        <v>11.6</v>
      </c>
      <c r="P11" s="411">
        <v>10.4</v>
      </c>
      <c r="Q11" s="411">
        <v>2.2999999999999998</v>
      </c>
      <c r="R11" s="411">
        <v>25.3</v>
      </c>
      <c r="T11"/>
      <c r="V11" s="410"/>
    </row>
    <row r="12" spans="1:22">
      <c r="A12" s="411" t="s">
        <v>1105</v>
      </c>
      <c r="B12" s="412">
        <v>11</v>
      </c>
      <c r="C12" s="413" t="s">
        <v>1106</v>
      </c>
      <c r="D12" s="413" t="s">
        <v>1089</v>
      </c>
      <c r="E12" s="414" t="s">
        <v>1458</v>
      </c>
      <c r="F12" s="413" t="s">
        <v>1107</v>
      </c>
      <c r="G12" s="412" t="s">
        <v>1114</v>
      </c>
      <c r="H12" s="414" t="str">
        <f t="shared" si="0"/>
        <v>PenínsulaUnifamiliarE.ExistenteA4</v>
      </c>
      <c r="I12" s="411">
        <v>62.5</v>
      </c>
      <c r="J12" s="411">
        <v>50.9</v>
      </c>
      <c r="K12" s="411">
        <v>118.1</v>
      </c>
      <c r="L12" s="411">
        <v>52</v>
      </c>
      <c r="M12" s="411">
        <v>26.1</v>
      </c>
      <c r="N12" s="411">
        <v>196.1</v>
      </c>
      <c r="O12" s="411">
        <v>28.8</v>
      </c>
      <c r="P12" s="411">
        <v>12.7</v>
      </c>
      <c r="Q12" s="411">
        <v>6.3</v>
      </c>
      <c r="R12" s="411">
        <v>47.8</v>
      </c>
      <c r="T12"/>
      <c r="V12" s="410"/>
    </row>
    <row r="13" spans="1:22">
      <c r="A13" s="411" t="s">
        <v>1105</v>
      </c>
      <c r="B13" s="412">
        <v>12</v>
      </c>
      <c r="C13" s="413" t="s">
        <v>1106</v>
      </c>
      <c r="D13" s="413" t="s">
        <v>1089</v>
      </c>
      <c r="E13" s="414" t="s">
        <v>1459</v>
      </c>
      <c r="F13" s="413" t="s">
        <v>1107</v>
      </c>
      <c r="G13" s="412" t="s">
        <v>1114</v>
      </c>
      <c r="H13" s="414" t="str">
        <f t="shared" si="0"/>
        <v>PenínsulaUnifamiliarF.ExistenteA4</v>
      </c>
      <c r="I13" s="411">
        <v>80.599999999999994</v>
      </c>
      <c r="J13" s="411">
        <v>62.6</v>
      </c>
      <c r="K13" s="411">
        <v>145.30000000000001</v>
      </c>
      <c r="L13" s="411">
        <v>63.9</v>
      </c>
      <c r="M13" s="411">
        <v>28.4</v>
      </c>
      <c r="N13" s="411">
        <v>213.8</v>
      </c>
      <c r="O13" s="411">
        <v>37.1</v>
      </c>
      <c r="P13" s="411">
        <v>15.7</v>
      </c>
      <c r="Q13" s="411">
        <v>7.4</v>
      </c>
      <c r="R13" s="411">
        <v>52.1</v>
      </c>
      <c r="T13"/>
      <c r="V13" s="410"/>
    </row>
    <row r="14" spans="1:22">
      <c r="A14" s="411" t="s">
        <v>1105</v>
      </c>
      <c r="B14" s="412">
        <v>13</v>
      </c>
      <c r="C14" s="413" t="s">
        <v>1106</v>
      </c>
      <c r="D14" s="413" t="s">
        <v>1089</v>
      </c>
      <c r="E14" s="414" t="s">
        <v>1454</v>
      </c>
      <c r="F14" s="413" t="s">
        <v>1107</v>
      </c>
      <c r="G14" s="412" t="s">
        <v>1115</v>
      </c>
      <c r="H14" s="414" t="str">
        <f t="shared" si="0"/>
        <v>PenínsulaUnifamiliarA.ExistenteB3</v>
      </c>
      <c r="I14" s="411">
        <v>9.6999999999999993</v>
      </c>
      <c r="J14" s="411">
        <v>10</v>
      </c>
      <c r="K14" s="411">
        <v>14.1</v>
      </c>
      <c r="L14" s="411">
        <v>10.199999999999999</v>
      </c>
      <c r="M14" s="411">
        <v>7.7</v>
      </c>
      <c r="N14" s="411">
        <v>23.8</v>
      </c>
      <c r="O14" s="411">
        <v>3.1</v>
      </c>
      <c r="P14" s="411">
        <v>2.5</v>
      </c>
      <c r="Q14" s="411">
        <v>1.9</v>
      </c>
      <c r="R14" s="411">
        <v>5.5</v>
      </c>
      <c r="T14"/>
      <c r="V14" s="410"/>
    </row>
    <row r="15" spans="1:22">
      <c r="A15" s="411" t="s">
        <v>1105</v>
      </c>
      <c r="B15" s="412">
        <v>14</v>
      </c>
      <c r="C15" s="413" t="s">
        <v>1106</v>
      </c>
      <c r="D15" s="413" t="s">
        <v>1089</v>
      </c>
      <c r="E15" s="414" t="s">
        <v>1455</v>
      </c>
      <c r="F15" s="413" t="s">
        <v>1107</v>
      </c>
      <c r="G15" s="412" t="s">
        <v>1115</v>
      </c>
      <c r="H15" s="414" t="str">
        <f t="shared" si="0"/>
        <v>PenínsulaUnifamiliarB.ExistenteB3</v>
      </c>
      <c r="I15" s="411">
        <v>18.399999999999999</v>
      </c>
      <c r="J15" s="411">
        <v>14.3</v>
      </c>
      <c r="K15" s="411">
        <v>26.7</v>
      </c>
      <c r="L15" s="411">
        <v>14.6</v>
      </c>
      <c r="M15" s="411">
        <v>9</v>
      </c>
      <c r="N15" s="411">
        <v>45.1</v>
      </c>
      <c r="O15" s="411">
        <v>5.9</v>
      </c>
      <c r="P15" s="411">
        <v>3.6</v>
      </c>
      <c r="Q15" s="411">
        <v>2.2000000000000002</v>
      </c>
      <c r="R15" s="411">
        <v>10.4</v>
      </c>
      <c r="T15"/>
      <c r="V15" s="410"/>
    </row>
    <row r="16" spans="1:22">
      <c r="A16" s="411" t="s">
        <v>1105</v>
      </c>
      <c r="B16" s="412">
        <v>15</v>
      </c>
      <c r="C16" s="413" t="s">
        <v>1106</v>
      </c>
      <c r="D16" s="413" t="s">
        <v>1089</v>
      </c>
      <c r="E16" s="414" t="s">
        <v>1456</v>
      </c>
      <c r="F16" s="413" t="s">
        <v>1107</v>
      </c>
      <c r="G16" s="412" t="s">
        <v>1115</v>
      </c>
      <c r="H16" s="414" t="str">
        <f t="shared" si="0"/>
        <v>PenínsulaUnifamiliarC.ExistenteB3</v>
      </c>
      <c r="I16" s="411">
        <v>31.1</v>
      </c>
      <c r="J16" s="411">
        <v>20.399999999999999</v>
      </c>
      <c r="K16" s="411">
        <v>45.1</v>
      </c>
      <c r="L16" s="411">
        <v>20.8</v>
      </c>
      <c r="M16" s="411">
        <v>10.9</v>
      </c>
      <c r="N16" s="411">
        <v>76.2</v>
      </c>
      <c r="O16" s="411">
        <v>10</v>
      </c>
      <c r="P16" s="411">
        <v>5.0999999999999996</v>
      </c>
      <c r="Q16" s="411">
        <v>2.6</v>
      </c>
      <c r="R16" s="411">
        <v>17.5</v>
      </c>
      <c r="T16"/>
      <c r="V16" s="410"/>
    </row>
    <row r="17" spans="1:22">
      <c r="A17" s="411" t="s">
        <v>1105</v>
      </c>
      <c r="B17" s="412">
        <v>16</v>
      </c>
      <c r="C17" s="413" t="s">
        <v>1106</v>
      </c>
      <c r="D17" s="413" t="s">
        <v>1089</v>
      </c>
      <c r="E17" s="414" t="s">
        <v>1457</v>
      </c>
      <c r="F17" s="413" t="s">
        <v>1107</v>
      </c>
      <c r="G17" s="412" t="s">
        <v>1115</v>
      </c>
      <c r="H17" s="414" t="str">
        <f t="shared" si="0"/>
        <v>PenínsulaUnifamiliarD.ExistenteB3</v>
      </c>
      <c r="I17" s="411">
        <v>49.9</v>
      </c>
      <c r="J17" s="411">
        <v>29.7</v>
      </c>
      <c r="K17" s="411">
        <v>72.3</v>
      </c>
      <c r="L17" s="411">
        <v>30.3</v>
      </c>
      <c r="M17" s="411">
        <v>13.7</v>
      </c>
      <c r="N17" s="411">
        <v>122.1</v>
      </c>
      <c r="O17" s="411">
        <v>16</v>
      </c>
      <c r="P17" s="411">
        <v>7.4</v>
      </c>
      <c r="Q17" s="411">
        <v>3.3</v>
      </c>
      <c r="R17" s="411">
        <v>28.1</v>
      </c>
      <c r="T17"/>
      <c r="V17" s="410"/>
    </row>
    <row r="18" spans="1:22">
      <c r="A18" s="411" t="s">
        <v>1105</v>
      </c>
      <c r="B18" s="412">
        <v>17</v>
      </c>
      <c r="C18" s="413" t="s">
        <v>1106</v>
      </c>
      <c r="D18" s="413" t="s">
        <v>1089</v>
      </c>
      <c r="E18" s="414" t="s">
        <v>1458</v>
      </c>
      <c r="F18" s="413" t="s">
        <v>1107</v>
      </c>
      <c r="G18" s="412" t="s">
        <v>1115</v>
      </c>
      <c r="H18" s="414" t="str">
        <f t="shared" si="0"/>
        <v>PenínsulaUnifamiliarE.ExistenteB3</v>
      </c>
      <c r="I18" s="411">
        <v>83.6</v>
      </c>
      <c r="J18" s="411">
        <v>36.700000000000003</v>
      </c>
      <c r="K18" s="411">
        <v>165.4</v>
      </c>
      <c r="L18" s="411">
        <v>37.4</v>
      </c>
      <c r="M18" s="411">
        <v>26.8</v>
      </c>
      <c r="N18" s="411">
        <v>229.6</v>
      </c>
      <c r="O18" s="411">
        <v>39.299999999999997</v>
      </c>
      <c r="P18" s="411">
        <v>9.1999999999999993</v>
      </c>
      <c r="Q18" s="411">
        <v>6.5</v>
      </c>
      <c r="R18" s="411">
        <v>54.9</v>
      </c>
      <c r="T18"/>
      <c r="V18" s="410"/>
    </row>
    <row r="19" spans="1:22">
      <c r="A19" s="411" t="s">
        <v>1105</v>
      </c>
      <c r="B19" s="412">
        <v>18</v>
      </c>
      <c r="C19" s="413" t="s">
        <v>1106</v>
      </c>
      <c r="D19" s="413" t="s">
        <v>1089</v>
      </c>
      <c r="E19" s="414" t="s">
        <v>1459</v>
      </c>
      <c r="F19" s="413" t="s">
        <v>1107</v>
      </c>
      <c r="G19" s="412" t="s">
        <v>1115</v>
      </c>
      <c r="H19" s="414" t="str">
        <f t="shared" si="0"/>
        <v>PenínsulaUnifamiliarF.ExistenteB3</v>
      </c>
      <c r="I19" s="411">
        <v>102.8</v>
      </c>
      <c r="J19" s="411">
        <v>45.1</v>
      </c>
      <c r="K19" s="411">
        <v>203.5</v>
      </c>
      <c r="L19" s="411">
        <v>46</v>
      </c>
      <c r="M19" s="411">
        <v>29.2</v>
      </c>
      <c r="N19" s="411">
        <v>268.60000000000002</v>
      </c>
      <c r="O19" s="411">
        <v>48.3</v>
      </c>
      <c r="P19" s="411">
        <v>11.3</v>
      </c>
      <c r="Q19" s="411">
        <v>7.6</v>
      </c>
      <c r="R19" s="411">
        <v>64.3</v>
      </c>
      <c r="T19"/>
      <c r="V19" s="410"/>
    </row>
    <row r="20" spans="1:22">
      <c r="A20" s="411" t="s">
        <v>1105</v>
      </c>
      <c r="B20" s="412">
        <v>19</v>
      </c>
      <c r="C20" s="413" t="s">
        <v>1106</v>
      </c>
      <c r="D20" s="413" t="s">
        <v>1089</v>
      </c>
      <c r="E20" s="414" t="s">
        <v>1454</v>
      </c>
      <c r="F20" s="413" t="s">
        <v>1107</v>
      </c>
      <c r="G20" s="412" t="s">
        <v>1116</v>
      </c>
      <c r="H20" s="414" t="str">
        <f t="shared" si="0"/>
        <v>PenínsulaUnifamiliarA.ExistenteB4</v>
      </c>
      <c r="I20" s="411">
        <v>9.6999999999999993</v>
      </c>
      <c r="J20" s="411">
        <v>13.9</v>
      </c>
      <c r="K20" s="411">
        <v>14.1</v>
      </c>
      <c r="L20" s="411">
        <v>14.2</v>
      </c>
      <c r="M20" s="411">
        <v>5.9</v>
      </c>
      <c r="N20" s="411">
        <v>29.1</v>
      </c>
      <c r="O20" s="411">
        <v>3.1</v>
      </c>
      <c r="P20" s="411">
        <v>3.5</v>
      </c>
      <c r="Q20" s="411">
        <v>1.4</v>
      </c>
      <c r="R20" s="411">
        <v>6.7</v>
      </c>
      <c r="T20"/>
      <c r="V20" s="410"/>
    </row>
    <row r="21" spans="1:22">
      <c r="A21" s="411" t="s">
        <v>1105</v>
      </c>
      <c r="B21" s="412">
        <v>20</v>
      </c>
      <c r="C21" s="413" t="s">
        <v>1106</v>
      </c>
      <c r="D21" s="413" t="s">
        <v>1089</v>
      </c>
      <c r="E21" s="414" t="s">
        <v>1455</v>
      </c>
      <c r="F21" s="413" t="s">
        <v>1107</v>
      </c>
      <c r="G21" s="412" t="s">
        <v>1116</v>
      </c>
      <c r="H21" s="414" t="str">
        <f t="shared" si="0"/>
        <v>PenínsulaUnifamiliarB.ExistenteB4</v>
      </c>
      <c r="I21" s="411">
        <v>18.399999999999999</v>
      </c>
      <c r="J21" s="411">
        <v>20</v>
      </c>
      <c r="K21" s="411">
        <v>26.7</v>
      </c>
      <c r="L21" s="411">
        <v>20.399999999999999</v>
      </c>
      <c r="M21" s="411">
        <v>6.9</v>
      </c>
      <c r="N21" s="411">
        <v>50.2</v>
      </c>
      <c r="O21" s="411">
        <v>5.9</v>
      </c>
      <c r="P21" s="411">
        <v>5</v>
      </c>
      <c r="Q21" s="411">
        <v>1.7</v>
      </c>
      <c r="R21" s="411">
        <v>11.6</v>
      </c>
      <c r="T21"/>
      <c r="V21" s="410"/>
    </row>
    <row r="22" spans="1:22">
      <c r="A22" s="411" t="s">
        <v>1105</v>
      </c>
      <c r="B22" s="412">
        <v>21</v>
      </c>
      <c r="C22" s="413" t="s">
        <v>1106</v>
      </c>
      <c r="D22" s="413" t="s">
        <v>1089</v>
      </c>
      <c r="E22" s="414" t="s">
        <v>1456</v>
      </c>
      <c r="F22" s="413" t="s">
        <v>1107</v>
      </c>
      <c r="G22" s="412" t="s">
        <v>1116</v>
      </c>
      <c r="H22" s="414" t="str">
        <f t="shared" si="0"/>
        <v>PenínsulaUnifamiliarC.ExistenteB4</v>
      </c>
      <c r="I22" s="411">
        <v>31.1</v>
      </c>
      <c r="J22" s="411">
        <v>28.4</v>
      </c>
      <c r="K22" s="411">
        <v>45.1</v>
      </c>
      <c r="L22" s="411">
        <v>29</v>
      </c>
      <c r="M22" s="411">
        <v>8.4</v>
      </c>
      <c r="N22" s="411">
        <v>81.900000000000006</v>
      </c>
      <c r="O22" s="411">
        <v>10</v>
      </c>
      <c r="P22" s="411">
        <v>7.1</v>
      </c>
      <c r="Q22" s="411">
        <v>2</v>
      </c>
      <c r="R22" s="411">
        <v>19</v>
      </c>
      <c r="T22"/>
      <c r="V22" s="410"/>
    </row>
    <row r="23" spans="1:22">
      <c r="A23" s="411" t="s">
        <v>1105</v>
      </c>
      <c r="B23" s="412">
        <v>22</v>
      </c>
      <c r="C23" s="413" t="s">
        <v>1106</v>
      </c>
      <c r="D23" s="413" t="s">
        <v>1089</v>
      </c>
      <c r="E23" s="414" t="s">
        <v>1457</v>
      </c>
      <c r="F23" s="413" t="s">
        <v>1107</v>
      </c>
      <c r="G23" s="412" t="s">
        <v>1116</v>
      </c>
      <c r="H23" s="414" t="str">
        <f t="shared" si="0"/>
        <v>PenínsulaUnifamiliarD.ExistenteB4</v>
      </c>
      <c r="I23" s="411">
        <v>49.9</v>
      </c>
      <c r="J23" s="411">
        <v>41.4</v>
      </c>
      <c r="K23" s="411">
        <v>72.3</v>
      </c>
      <c r="L23" s="411">
        <v>42.3</v>
      </c>
      <c r="M23" s="411">
        <v>10.6</v>
      </c>
      <c r="N23" s="411">
        <v>128.6</v>
      </c>
      <c r="O23" s="411">
        <v>16</v>
      </c>
      <c r="P23" s="411">
        <v>10.4</v>
      </c>
      <c r="Q23" s="411">
        <v>2.6</v>
      </c>
      <c r="R23" s="411">
        <v>29.8</v>
      </c>
      <c r="T23"/>
      <c r="V23" s="410"/>
    </row>
    <row r="24" spans="1:22">
      <c r="A24" s="411" t="s">
        <v>1105</v>
      </c>
      <c r="B24" s="412">
        <v>23</v>
      </c>
      <c r="C24" s="413" t="s">
        <v>1106</v>
      </c>
      <c r="D24" s="413" t="s">
        <v>1089</v>
      </c>
      <c r="E24" s="414" t="s">
        <v>1458</v>
      </c>
      <c r="F24" s="413" t="s">
        <v>1107</v>
      </c>
      <c r="G24" s="412" t="s">
        <v>1116</v>
      </c>
      <c r="H24" s="414" t="str">
        <f t="shared" si="0"/>
        <v>PenínsulaUnifamiliarE.ExistenteB4</v>
      </c>
      <c r="I24" s="411">
        <v>83.6</v>
      </c>
      <c r="J24" s="411">
        <v>50.9</v>
      </c>
      <c r="K24" s="411">
        <v>165.4</v>
      </c>
      <c r="L24" s="411">
        <v>52</v>
      </c>
      <c r="M24" s="411">
        <v>26.3</v>
      </c>
      <c r="N24" s="411">
        <v>243.7</v>
      </c>
      <c r="O24" s="411">
        <v>39.299999999999997</v>
      </c>
      <c r="P24" s="411">
        <v>12.7</v>
      </c>
      <c r="Q24" s="411">
        <v>6.4</v>
      </c>
      <c r="R24" s="411">
        <v>58.4</v>
      </c>
      <c r="T24"/>
      <c r="V24" s="410"/>
    </row>
    <row r="25" spans="1:22">
      <c r="A25" s="411" t="s">
        <v>1105</v>
      </c>
      <c r="B25" s="412">
        <v>24</v>
      </c>
      <c r="C25" s="413" t="s">
        <v>1106</v>
      </c>
      <c r="D25" s="413" t="s">
        <v>1089</v>
      </c>
      <c r="E25" s="414" t="s">
        <v>1459</v>
      </c>
      <c r="F25" s="413" t="s">
        <v>1107</v>
      </c>
      <c r="G25" s="412" t="s">
        <v>1116</v>
      </c>
      <c r="H25" s="414" t="str">
        <f t="shared" si="0"/>
        <v>PenínsulaUnifamiliarF.ExistenteB4</v>
      </c>
      <c r="I25" s="411">
        <v>102.8</v>
      </c>
      <c r="J25" s="411">
        <v>62.6</v>
      </c>
      <c r="K25" s="411">
        <v>203.5</v>
      </c>
      <c r="L25" s="411">
        <v>63.9</v>
      </c>
      <c r="M25" s="411">
        <v>28.7</v>
      </c>
      <c r="N25" s="411">
        <v>292.5</v>
      </c>
      <c r="O25" s="411">
        <v>48.3</v>
      </c>
      <c r="P25" s="411">
        <v>15.7</v>
      </c>
      <c r="Q25" s="411">
        <v>7.5</v>
      </c>
      <c r="R25" s="411">
        <v>71.8</v>
      </c>
      <c r="T25"/>
      <c r="V25" s="410"/>
    </row>
    <row r="26" spans="1:22">
      <c r="A26" s="411" t="s">
        <v>1105</v>
      </c>
      <c r="B26" s="412">
        <v>25</v>
      </c>
      <c r="C26" s="413" t="s">
        <v>1106</v>
      </c>
      <c r="D26" s="413" t="s">
        <v>1089</v>
      </c>
      <c r="E26" s="414" t="s">
        <v>1454</v>
      </c>
      <c r="F26" s="413" t="s">
        <v>1107</v>
      </c>
      <c r="G26" s="412" t="s">
        <v>1117</v>
      </c>
      <c r="H26" s="414" t="str">
        <f t="shared" si="0"/>
        <v>PenínsulaUnifamiliarA.ExistenteC1</v>
      </c>
      <c r="I26" s="411">
        <v>19.7</v>
      </c>
      <c r="J26" s="411" t="s">
        <v>758</v>
      </c>
      <c r="K26" s="411">
        <v>28.6</v>
      </c>
      <c r="L26" s="411" t="s">
        <v>758</v>
      </c>
      <c r="M26" s="411">
        <v>13.3</v>
      </c>
      <c r="N26" s="411">
        <v>35.799999999999997</v>
      </c>
      <c r="O26" s="411">
        <v>6.3</v>
      </c>
      <c r="P26" s="411" t="s">
        <v>758</v>
      </c>
      <c r="Q26" s="411">
        <v>3.2</v>
      </c>
      <c r="R26" s="411">
        <v>8.1</v>
      </c>
      <c r="T26"/>
      <c r="V26" s="410"/>
    </row>
    <row r="27" spans="1:22">
      <c r="A27" s="411" t="s">
        <v>1105</v>
      </c>
      <c r="B27" s="412">
        <v>26</v>
      </c>
      <c r="C27" s="413" t="s">
        <v>1106</v>
      </c>
      <c r="D27" s="413" t="s">
        <v>1089</v>
      </c>
      <c r="E27" s="414" t="s">
        <v>1455</v>
      </c>
      <c r="F27" s="413" t="s">
        <v>1107</v>
      </c>
      <c r="G27" s="412" t="s">
        <v>1117</v>
      </c>
      <c r="H27" s="414" t="str">
        <f t="shared" si="0"/>
        <v>PenínsulaUnifamiliarB.ExistenteC1</v>
      </c>
      <c r="I27" s="411">
        <v>32</v>
      </c>
      <c r="J27" s="411" t="s">
        <v>758</v>
      </c>
      <c r="K27" s="411">
        <v>46.3</v>
      </c>
      <c r="L27" s="411" t="s">
        <v>758</v>
      </c>
      <c r="M27" s="411">
        <v>15.6</v>
      </c>
      <c r="N27" s="411">
        <v>58.1</v>
      </c>
      <c r="O27" s="411">
        <v>10.199999999999999</v>
      </c>
      <c r="P27" s="411" t="s">
        <v>758</v>
      </c>
      <c r="Q27" s="411">
        <v>3.8</v>
      </c>
      <c r="R27" s="411">
        <v>13.1</v>
      </c>
      <c r="T27"/>
      <c r="V27" s="410"/>
    </row>
    <row r="28" spans="1:22">
      <c r="A28" s="411" t="s">
        <v>1105</v>
      </c>
      <c r="B28" s="412">
        <v>27</v>
      </c>
      <c r="C28" s="413" t="s">
        <v>1106</v>
      </c>
      <c r="D28" s="413" t="s">
        <v>1089</v>
      </c>
      <c r="E28" s="414" t="s">
        <v>1456</v>
      </c>
      <c r="F28" s="413" t="s">
        <v>1107</v>
      </c>
      <c r="G28" s="412" t="s">
        <v>1117</v>
      </c>
      <c r="H28" s="414" t="str">
        <f t="shared" si="0"/>
        <v>PenínsulaUnifamiliarC.ExistenteC1</v>
      </c>
      <c r="I28" s="411">
        <v>49.5</v>
      </c>
      <c r="J28" s="411" t="s">
        <v>758</v>
      </c>
      <c r="K28" s="411">
        <v>71.8</v>
      </c>
      <c r="L28" s="411" t="s">
        <v>758</v>
      </c>
      <c r="M28" s="411">
        <v>19</v>
      </c>
      <c r="N28" s="411">
        <v>90</v>
      </c>
      <c r="O28" s="411">
        <v>15.9</v>
      </c>
      <c r="P28" s="411" t="s">
        <v>758</v>
      </c>
      <c r="Q28" s="411">
        <v>4.5999999999999996</v>
      </c>
      <c r="R28" s="411">
        <v>20.3</v>
      </c>
      <c r="T28"/>
      <c r="V28" s="410"/>
    </row>
    <row r="29" spans="1:22">
      <c r="A29" s="411" t="s">
        <v>1105</v>
      </c>
      <c r="B29" s="412">
        <v>28</v>
      </c>
      <c r="C29" s="413" t="s">
        <v>1106</v>
      </c>
      <c r="D29" s="413" t="s">
        <v>1089</v>
      </c>
      <c r="E29" s="414" t="s">
        <v>1457</v>
      </c>
      <c r="F29" s="413" t="s">
        <v>1107</v>
      </c>
      <c r="G29" s="412" t="s">
        <v>1117</v>
      </c>
      <c r="H29" s="414" t="str">
        <f t="shared" si="0"/>
        <v>PenínsulaUnifamiliarD.ExistenteC1</v>
      </c>
      <c r="I29" s="411">
        <v>76.2</v>
      </c>
      <c r="J29" s="411" t="s">
        <v>758</v>
      </c>
      <c r="K29" s="411">
        <v>110.5</v>
      </c>
      <c r="L29" s="411" t="s">
        <v>758</v>
      </c>
      <c r="M29" s="411">
        <v>23.8</v>
      </c>
      <c r="N29" s="411">
        <v>138.4</v>
      </c>
      <c r="O29" s="411">
        <v>24.4</v>
      </c>
      <c r="P29" s="411" t="s">
        <v>758</v>
      </c>
      <c r="Q29" s="411">
        <v>5.8</v>
      </c>
      <c r="R29" s="411">
        <v>31.1</v>
      </c>
      <c r="T29"/>
      <c r="V29" s="410"/>
    </row>
    <row r="30" spans="1:22">
      <c r="A30" s="411" t="s">
        <v>1105</v>
      </c>
      <c r="B30" s="412">
        <v>29</v>
      </c>
      <c r="C30" s="413" t="s">
        <v>1106</v>
      </c>
      <c r="D30" s="413" t="s">
        <v>1089</v>
      </c>
      <c r="E30" s="414" t="s">
        <v>1458</v>
      </c>
      <c r="F30" s="413" t="s">
        <v>1107</v>
      </c>
      <c r="G30" s="412" t="s">
        <v>1117</v>
      </c>
      <c r="H30" s="414" t="str">
        <f t="shared" si="0"/>
        <v>PenínsulaUnifamiliarE.ExistenteC1</v>
      </c>
      <c r="I30" s="411">
        <v>125.7</v>
      </c>
      <c r="J30" s="411" t="s">
        <v>758</v>
      </c>
      <c r="K30" s="411">
        <v>226.2</v>
      </c>
      <c r="L30" s="411" t="s">
        <v>758</v>
      </c>
      <c r="M30" s="411">
        <v>27.9</v>
      </c>
      <c r="N30" s="411">
        <v>254.1</v>
      </c>
      <c r="O30" s="411">
        <v>51.5</v>
      </c>
      <c r="P30" s="411" t="s">
        <v>758</v>
      </c>
      <c r="Q30" s="411">
        <v>6.8</v>
      </c>
      <c r="R30" s="411">
        <v>58.3</v>
      </c>
      <c r="T30"/>
      <c r="V30" s="410"/>
    </row>
    <row r="31" spans="1:22">
      <c r="A31" s="411" t="s">
        <v>1105</v>
      </c>
      <c r="B31" s="412">
        <v>30</v>
      </c>
      <c r="C31" s="413" t="s">
        <v>1106</v>
      </c>
      <c r="D31" s="413" t="s">
        <v>1089</v>
      </c>
      <c r="E31" s="414" t="s">
        <v>1459</v>
      </c>
      <c r="F31" s="413" t="s">
        <v>1107</v>
      </c>
      <c r="G31" s="412" t="s">
        <v>1117</v>
      </c>
      <c r="H31" s="414" t="str">
        <f t="shared" si="0"/>
        <v>PenínsulaUnifamiliarF.ExistenteC1</v>
      </c>
      <c r="I31" s="411">
        <v>147</v>
      </c>
      <c r="J31" s="411" t="s">
        <v>758</v>
      </c>
      <c r="K31" s="411">
        <v>278.3</v>
      </c>
      <c r="L31" s="411" t="s">
        <v>758</v>
      </c>
      <c r="M31" s="411">
        <v>30.4</v>
      </c>
      <c r="N31" s="411">
        <v>305</v>
      </c>
      <c r="O31" s="411">
        <v>66.5</v>
      </c>
      <c r="P31" s="411" t="s">
        <v>758</v>
      </c>
      <c r="Q31" s="411">
        <v>7.9</v>
      </c>
      <c r="R31" s="411">
        <v>73.400000000000006</v>
      </c>
      <c r="T31"/>
      <c r="V31" s="410"/>
    </row>
    <row r="32" spans="1:22">
      <c r="A32" s="411" t="s">
        <v>1105</v>
      </c>
      <c r="B32" s="412">
        <v>31</v>
      </c>
      <c r="C32" s="413" t="s">
        <v>1106</v>
      </c>
      <c r="D32" s="413" t="s">
        <v>1089</v>
      </c>
      <c r="E32" s="414" t="s">
        <v>1454</v>
      </c>
      <c r="F32" s="413" t="s">
        <v>1107</v>
      </c>
      <c r="G32" s="412" t="s">
        <v>1118</v>
      </c>
      <c r="H32" s="414" t="str">
        <f t="shared" si="0"/>
        <v>PenínsulaUnifamiliarA.ExistenteC2</v>
      </c>
      <c r="I32" s="411">
        <v>19.7</v>
      </c>
      <c r="J32" s="411">
        <v>3.9</v>
      </c>
      <c r="K32" s="411">
        <v>28.6</v>
      </c>
      <c r="L32" s="411">
        <v>4</v>
      </c>
      <c r="M32" s="411">
        <v>13.1</v>
      </c>
      <c r="N32" s="411">
        <v>39.700000000000003</v>
      </c>
      <c r="O32" s="411">
        <v>6.3</v>
      </c>
      <c r="P32" s="411">
        <v>1</v>
      </c>
      <c r="Q32" s="411">
        <v>3.2</v>
      </c>
      <c r="R32" s="411">
        <v>9</v>
      </c>
      <c r="T32"/>
      <c r="V32" s="410"/>
    </row>
    <row r="33" spans="1:22">
      <c r="A33" s="411" t="s">
        <v>1105</v>
      </c>
      <c r="B33" s="412">
        <v>32</v>
      </c>
      <c r="C33" s="413" t="s">
        <v>1106</v>
      </c>
      <c r="D33" s="413" t="s">
        <v>1089</v>
      </c>
      <c r="E33" s="414" t="s">
        <v>1455</v>
      </c>
      <c r="F33" s="413" t="s">
        <v>1107</v>
      </c>
      <c r="G33" s="412" t="s">
        <v>1118</v>
      </c>
      <c r="H33" s="414" t="str">
        <f t="shared" si="0"/>
        <v>PenínsulaUnifamiliarB.ExistenteC2</v>
      </c>
      <c r="I33" s="411">
        <v>32</v>
      </c>
      <c r="J33" s="411">
        <v>6.4</v>
      </c>
      <c r="K33" s="411">
        <v>46.3</v>
      </c>
      <c r="L33" s="411">
        <v>6.5</v>
      </c>
      <c r="M33" s="411">
        <v>15.4</v>
      </c>
      <c r="N33" s="411">
        <v>64.400000000000006</v>
      </c>
      <c r="O33" s="411">
        <v>10.199999999999999</v>
      </c>
      <c r="P33" s="411">
        <v>1.6</v>
      </c>
      <c r="Q33" s="411">
        <v>3.7</v>
      </c>
      <c r="R33" s="411">
        <v>14.6</v>
      </c>
      <c r="T33"/>
      <c r="V33" s="410"/>
    </row>
    <row r="34" spans="1:22">
      <c r="A34" s="411" t="s">
        <v>1105</v>
      </c>
      <c r="B34" s="412">
        <v>33</v>
      </c>
      <c r="C34" s="413" t="s">
        <v>1106</v>
      </c>
      <c r="D34" s="413" t="s">
        <v>1089</v>
      </c>
      <c r="E34" s="414" t="s">
        <v>1456</v>
      </c>
      <c r="F34" s="413" t="s">
        <v>1107</v>
      </c>
      <c r="G34" s="412" t="s">
        <v>1118</v>
      </c>
      <c r="H34" s="414" t="str">
        <f t="shared" si="0"/>
        <v>PenínsulaUnifamiliarC.ExistenteC2</v>
      </c>
      <c r="I34" s="411">
        <v>49.5</v>
      </c>
      <c r="J34" s="411">
        <v>9.9</v>
      </c>
      <c r="K34" s="411">
        <v>71.8</v>
      </c>
      <c r="L34" s="411">
        <v>10.1</v>
      </c>
      <c r="M34" s="411">
        <v>18.7</v>
      </c>
      <c r="N34" s="411">
        <v>99.9</v>
      </c>
      <c r="O34" s="411">
        <v>15.9</v>
      </c>
      <c r="P34" s="411">
        <v>2.5</v>
      </c>
      <c r="Q34" s="411">
        <v>4.5</v>
      </c>
      <c r="R34" s="411">
        <v>22.7</v>
      </c>
      <c r="T34"/>
      <c r="V34" s="410"/>
    </row>
    <row r="35" spans="1:22">
      <c r="A35" s="411" t="s">
        <v>1105</v>
      </c>
      <c r="B35" s="412">
        <v>34</v>
      </c>
      <c r="C35" s="413" t="s">
        <v>1106</v>
      </c>
      <c r="D35" s="413" t="s">
        <v>1089</v>
      </c>
      <c r="E35" s="414" t="s">
        <v>1457</v>
      </c>
      <c r="F35" s="413" t="s">
        <v>1107</v>
      </c>
      <c r="G35" s="412" t="s">
        <v>1118</v>
      </c>
      <c r="H35" s="414" t="str">
        <f t="shared" si="0"/>
        <v>PenínsulaUnifamiliarD.ExistenteC2</v>
      </c>
      <c r="I35" s="411">
        <v>76.2</v>
      </c>
      <c r="J35" s="411">
        <v>15.2</v>
      </c>
      <c r="K35" s="411">
        <v>110.5</v>
      </c>
      <c r="L35" s="411">
        <v>15.5</v>
      </c>
      <c r="M35" s="411">
        <v>23.5</v>
      </c>
      <c r="N35" s="411">
        <v>153.6</v>
      </c>
      <c r="O35" s="411">
        <v>24.4</v>
      </c>
      <c r="P35" s="411">
        <v>3.8</v>
      </c>
      <c r="Q35" s="411">
        <v>5.7</v>
      </c>
      <c r="R35" s="411">
        <v>34.9</v>
      </c>
      <c r="T35"/>
      <c r="V35" s="410"/>
    </row>
    <row r="36" spans="1:22">
      <c r="A36" s="411" t="s">
        <v>1105</v>
      </c>
      <c r="B36" s="412">
        <v>35</v>
      </c>
      <c r="C36" s="413" t="s">
        <v>1106</v>
      </c>
      <c r="D36" s="413" t="s">
        <v>1089</v>
      </c>
      <c r="E36" s="414" t="s">
        <v>1458</v>
      </c>
      <c r="F36" s="413" t="s">
        <v>1107</v>
      </c>
      <c r="G36" s="412" t="s">
        <v>1118</v>
      </c>
      <c r="H36" s="414" t="str">
        <f t="shared" si="0"/>
        <v>PenínsulaUnifamiliarE.ExistenteC2</v>
      </c>
      <c r="I36" s="411">
        <v>125.7</v>
      </c>
      <c r="J36" s="411">
        <v>18.3</v>
      </c>
      <c r="K36" s="411">
        <v>226.2</v>
      </c>
      <c r="L36" s="411">
        <v>18.7</v>
      </c>
      <c r="M36" s="411">
        <v>27.6</v>
      </c>
      <c r="N36" s="411">
        <v>272.5</v>
      </c>
      <c r="O36" s="411">
        <v>51.5</v>
      </c>
      <c r="P36" s="411">
        <v>4.5999999999999996</v>
      </c>
      <c r="Q36" s="411">
        <v>6.7</v>
      </c>
      <c r="R36" s="411">
        <v>62.8</v>
      </c>
      <c r="T36"/>
      <c r="V36" s="410"/>
    </row>
    <row r="37" spans="1:22">
      <c r="A37" s="411" t="s">
        <v>1105</v>
      </c>
      <c r="B37" s="412">
        <v>36</v>
      </c>
      <c r="C37" s="413" t="s">
        <v>1106</v>
      </c>
      <c r="D37" s="413" t="s">
        <v>1089</v>
      </c>
      <c r="E37" s="414" t="s">
        <v>1459</v>
      </c>
      <c r="F37" s="413" t="s">
        <v>1107</v>
      </c>
      <c r="G37" s="412" t="s">
        <v>1118</v>
      </c>
      <c r="H37" s="414" t="str">
        <f t="shared" si="0"/>
        <v>PenínsulaUnifamiliarF.ExistenteC2</v>
      </c>
      <c r="I37" s="411">
        <v>147</v>
      </c>
      <c r="J37" s="411">
        <v>22.5</v>
      </c>
      <c r="K37" s="411">
        <v>278.3</v>
      </c>
      <c r="L37" s="411">
        <v>23</v>
      </c>
      <c r="M37" s="411">
        <v>30</v>
      </c>
      <c r="N37" s="411">
        <v>318.8</v>
      </c>
      <c r="O37" s="411">
        <v>66.5</v>
      </c>
      <c r="P37" s="411">
        <v>5.6</v>
      </c>
      <c r="Q37" s="411">
        <v>7.8</v>
      </c>
      <c r="R37" s="411">
        <v>75.3</v>
      </c>
      <c r="T37"/>
      <c r="V37" s="410"/>
    </row>
    <row r="38" spans="1:22">
      <c r="A38" s="411" t="s">
        <v>1105</v>
      </c>
      <c r="B38" s="412">
        <v>37</v>
      </c>
      <c r="C38" s="413" t="s">
        <v>1106</v>
      </c>
      <c r="D38" s="413" t="s">
        <v>1089</v>
      </c>
      <c r="E38" s="414" t="s">
        <v>1454</v>
      </c>
      <c r="F38" s="413" t="s">
        <v>1107</v>
      </c>
      <c r="G38" s="412" t="s">
        <v>1119</v>
      </c>
      <c r="H38" s="414" t="str">
        <f t="shared" si="0"/>
        <v>PenínsulaUnifamiliarA.ExistenteC3</v>
      </c>
      <c r="I38" s="411">
        <v>19.7</v>
      </c>
      <c r="J38" s="411">
        <v>10</v>
      </c>
      <c r="K38" s="411">
        <v>28.6</v>
      </c>
      <c r="L38" s="411">
        <v>10.199999999999999</v>
      </c>
      <c r="M38" s="411">
        <v>7.5</v>
      </c>
      <c r="N38" s="411">
        <v>36.4</v>
      </c>
      <c r="O38" s="411">
        <v>6.3</v>
      </c>
      <c r="P38" s="411">
        <v>2.5</v>
      </c>
      <c r="Q38" s="411">
        <v>1.8</v>
      </c>
      <c r="R38" s="411">
        <v>8.3000000000000007</v>
      </c>
      <c r="T38"/>
      <c r="V38" s="410"/>
    </row>
    <row r="39" spans="1:22">
      <c r="A39" s="411" t="s">
        <v>1105</v>
      </c>
      <c r="B39" s="412">
        <v>38</v>
      </c>
      <c r="C39" s="413" t="s">
        <v>1106</v>
      </c>
      <c r="D39" s="413" t="s">
        <v>1089</v>
      </c>
      <c r="E39" s="414" t="s">
        <v>1455</v>
      </c>
      <c r="F39" s="413" t="s">
        <v>1107</v>
      </c>
      <c r="G39" s="412" t="s">
        <v>1119</v>
      </c>
      <c r="H39" s="414" t="str">
        <f t="shared" si="0"/>
        <v>PenínsulaUnifamiliarB.ExistenteC3</v>
      </c>
      <c r="I39" s="411">
        <v>32</v>
      </c>
      <c r="J39" s="411">
        <v>14.3</v>
      </c>
      <c r="K39" s="411">
        <v>46.3</v>
      </c>
      <c r="L39" s="411">
        <v>14.6</v>
      </c>
      <c r="M39" s="411">
        <v>8.8000000000000007</v>
      </c>
      <c r="N39" s="411">
        <v>62.9</v>
      </c>
      <c r="O39" s="411">
        <v>10.199999999999999</v>
      </c>
      <c r="P39" s="411">
        <v>3.6</v>
      </c>
      <c r="Q39" s="411">
        <v>2.1</v>
      </c>
      <c r="R39" s="411">
        <v>14.3</v>
      </c>
      <c r="T39"/>
      <c r="V39" s="410"/>
    </row>
    <row r="40" spans="1:22">
      <c r="A40" s="411" t="s">
        <v>1105</v>
      </c>
      <c r="B40" s="412">
        <v>39</v>
      </c>
      <c r="C40" s="413" t="s">
        <v>1106</v>
      </c>
      <c r="D40" s="413" t="s">
        <v>1089</v>
      </c>
      <c r="E40" s="414" t="s">
        <v>1456</v>
      </c>
      <c r="F40" s="413" t="s">
        <v>1107</v>
      </c>
      <c r="G40" s="412" t="s">
        <v>1119</v>
      </c>
      <c r="H40" s="414" t="str">
        <f t="shared" si="0"/>
        <v>PenínsulaUnifamiliarC.ExistenteC3</v>
      </c>
      <c r="I40" s="411">
        <v>49.5</v>
      </c>
      <c r="J40" s="411">
        <v>20.399999999999999</v>
      </c>
      <c r="K40" s="411">
        <v>71.8</v>
      </c>
      <c r="L40" s="411">
        <v>20.8</v>
      </c>
      <c r="M40" s="411">
        <v>10.7</v>
      </c>
      <c r="N40" s="411">
        <v>102.7</v>
      </c>
      <c r="O40" s="411">
        <v>15.9</v>
      </c>
      <c r="P40" s="411">
        <v>5.0999999999999996</v>
      </c>
      <c r="Q40" s="411">
        <v>2.6</v>
      </c>
      <c r="R40" s="411">
        <v>23.4</v>
      </c>
      <c r="T40"/>
      <c r="V40" s="410"/>
    </row>
    <row r="41" spans="1:22">
      <c r="A41" s="411" t="s">
        <v>1105</v>
      </c>
      <c r="B41" s="412">
        <v>40</v>
      </c>
      <c r="C41" s="413" t="s">
        <v>1106</v>
      </c>
      <c r="D41" s="413" t="s">
        <v>1089</v>
      </c>
      <c r="E41" s="414" t="s">
        <v>1457</v>
      </c>
      <c r="F41" s="413" t="s">
        <v>1107</v>
      </c>
      <c r="G41" s="412" t="s">
        <v>1119</v>
      </c>
      <c r="H41" s="414" t="str">
        <f t="shared" si="0"/>
        <v>PenínsulaUnifamiliarD.ExistenteC3</v>
      </c>
      <c r="I41" s="411">
        <v>76.2</v>
      </c>
      <c r="J41" s="411">
        <v>29.7</v>
      </c>
      <c r="K41" s="411">
        <v>110.5</v>
      </c>
      <c r="L41" s="411">
        <v>30.3</v>
      </c>
      <c r="M41" s="411">
        <v>13.5</v>
      </c>
      <c r="N41" s="411">
        <v>161.19999999999999</v>
      </c>
      <c r="O41" s="411">
        <v>24.4</v>
      </c>
      <c r="P41" s="411">
        <v>7.4</v>
      </c>
      <c r="Q41" s="411">
        <v>3.3</v>
      </c>
      <c r="R41" s="411">
        <v>36.700000000000003</v>
      </c>
      <c r="T41"/>
      <c r="V41" s="410"/>
    </row>
    <row r="42" spans="1:22">
      <c r="A42" s="411" t="s">
        <v>1105</v>
      </c>
      <c r="B42" s="412">
        <v>41</v>
      </c>
      <c r="C42" s="413" t="s">
        <v>1106</v>
      </c>
      <c r="D42" s="413" t="s">
        <v>1089</v>
      </c>
      <c r="E42" s="414" t="s">
        <v>1458</v>
      </c>
      <c r="F42" s="413" t="s">
        <v>1107</v>
      </c>
      <c r="G42" s="412" t="s">
        <v>1119</v>
      </c>
      <c r="H42" s="414" t="str">
        <f t="shared" si="0"/>
        <v>PenínsulaUnifamiliarE.ExistenteC3</v>
      </c>
      <c r="I42" s="411">
        <v>125.7</v>
      </c>
      <c r="J42" s="411">
        <v>36.700000000000003</v>
      </c>
      <c r="K42" s="411">
        <v>226.2</v>
      </c>
      <c r="L42" s="411">
        <v>37.4</v>
      </c>
      <c r="M42" s="411">
        <v>27.6</v>
      </c>
      <c r="N42" s="411">
        <v>291.3</v>
      </c>
      <c r="O42" s="411">
        <v>51.5</v>
      </c>
      <c r="P42" s="411">
        <v>9.1999999999999993</v>
      </c>
      <c r="Q42" s="411">
        <v>6.7</v>
      </c>
      <c r="R42" s="411">
        <v>67.400000000000006</v>
      </c>
      <c r="T42"/>
      <c r="V42" s="410"/>
    </row>
    <row r="43" spans="1:22">
      <c r="A43" s="411" t="s">
        <v>1105</v>
      </c>
      <c r="B43" s="412">
        <v>42</v>
      </c>
      <c r="C43" s="413" t="s">
        <v>1106</v>
      </c>
      <c r="D43" s="413" t="s">
        <v>1089</v>
      </c>
      <c r="E43" s="414" t="s">
        <v>1459</v>
      </c>
      <c r="F43" s="413" t="s">
        <v>1107</v>
      </c>
      <c r="G43" s="412" t="s">
        <v>1119</v>
      </c>
      <c r="H43" s="414" t="str">
        <f t="shared" si="0"/>
        <v>PenínsulaUnifamiliarF.ExistenteC3</v>
      </c>
      <c r="I43" s="411">
        <v>147</v>
      </c>
      <c r="J43" s="411">
        <v>45.1</v>
      </c>
      <c r="K43" s="411">
        <v>278.3</v>
      </c>
      <c r="L43" s="411">
        <v>46</v>
      </c>
      <c r="M43" s="411">
        <v>30.1</v>
      </c>
      <c r="N43" s="411">
        <v>367</v>
      </c>
      <c r="O43" s="411">
        <v>66.5</v>
      </c>
      <c r="P43" s="411">
        <v>11.3</v>
      </c>
      <c r="Q43" s="411">
        <v>7.8</v>
      </c>
      <c r="R43" s="411">
        <v>86.9</v>
      </c>
      <c r="T43"/>
      <c r="V43" s="410"/>
    </row>
    <row r="44" spans="1:22">
      <c r="A44" s="411" t="s">
        <v>1105</v>
      </c>
      <c r="B44" s="412">
        <v>43</v>
      </c>
      <c r="C44" s="413" t="s">
        <v>1106</v>
      </c>
      <c r="D44" s="413" t="s">
        <v>1089</v>
      </c>
      <c r="E44" s="414" t="s">
        <v>1454</v>
      </c>
      <c r="F44" s="413" t="s">
        <v>1107</v>
      </c>
      <c r="G44" s="412" t="s">
        <v>1120</v>
      </c>
      <c r="H44" s="414" t="str">
        <f t="shared" si="0"/>
        <v>PenínsulaUnifamiliarA.ExistenteC4</v>
      </c>
      <c r="I44" s="411">
        <v>19.7</v>
      </c>
      <c r="J44" s="411">
        <v>13.9</v>
      </c>
      <c r="K44" s="411">
        <v>28.6</v>
      </c>
      <c r="L44" s="411">
        <v>14.2</v>
      </c>
      <c r="M44" s="411">
        <v>6.4</v>
      </c>
      <c r="N44" s="411">
        <v>38.799999999999997</v>
      </c>
      <c r="O44" s="411">
        <v>6.3</v>
      </c>
      <c r="P44" s="411">
        <v>3.5</v>
      </c>
      <c r="Q44" s="411">
        <v>1.6</v>
      </c>
      <c r="R44" s="411">
        <v>8.9</v>
      </c>
      <c r="T44"/>
      <c r="V44" s="410"/>
    </row>
    <row r="45" spans="1:22">
      <c r="A45" s="411" t="s">
        <v>1105</v>
      </c>
      <c r="B45" s="412">
        <v>44</v>
      </c>
      <c r="C45" s="413" t="s">
        <v>1106</v>
      </c>
      <c r="D45" s="413" t="s">
        <v>1089</v>
      </c>
      <c r="E45" s="414" t="s">
        <v>1455</v>
      </c>
      <c r="F45" s="413" t="s">
        <v>1107</v>
      </c>
      <c r="G45" s="412" t="s">
        <v>1120</v>
      </c>
      <c r="H45" s="414" t="str">
        <f t="shared" si="0"/>
        <v>PenínsulaUnifamiliarB.ExistenteC4</v>
      </c>
      <c r="I45" s="411">
        <v>32</v>
      </c>
      <c r="J45" s="411">
        <v>20</v>
      </c>
      <c r="K45" s="411">
        <v>46.3</v>
      </c>
      <c r="L45" s="411">
        <v>20.399999999999999</v>
      </c>
      <c r="M45" s="411">
        <v>7.5</v>
      </c>
      <c r="N45" s="411">
        <v>67</v>
      </c>
      <c r="O45" s="411">
        <v>10.199999999999999</v>
      </c>
      <c r="P45" s="411">
        <v>5</v>
      </c>
      <c r="Q45" s="411">
        <v>1.8</v>
      </c>
      <c r="R45" s="411">
        <v>15.3</v>
      </c>
      <c r="T45"/>
      <c r="V45" s="410"/>
    </row>
    <row r="46" spans="1:22">
      <c r="A46" s="411" t="s">
        <v>1105</v>
      </c>
      <c r="B46" s="412">
        <v>45</v>
      </c>
      <c r="C46" s="413" t="s">
        <v>1106</v>
      </c>
      <c r="D46" s="413" t="s">
        <v>1089</v>
      </c>
      <c r="E46" s="414" t="s">
        <v>1456</v>
      </c>
      <c r="F46" s="413" t="s">
        <v>1107</v>
      </c>
      <c r="G46" s="412" t="s">
        <v>1120</v>
      </c>
      <c r="H46" s="414" t="str">
        <f t="shared" si="0"/>
        <v>PenínsulaUnifamiliarC.ExistenteC4</v>
      </c>
      <c r="I46" s="411">
        <v>49.5</v>
      </c>
      <c r="J46" s="411">
        <v>28.4</v>
      </c>
      <c r="K46" s="411">
        <v>71.8</v>
      </c>
      <c r="L46" s="411">
        <v>29</v>
      </c>
      <c r="M46" s="411">
        <v>9.1</v>
      </c>
      <c r="N46" s="411">
        <v>109.3</v>
      </c>
      <c r="O46" s="411">
        <v>15.9</v>
      </c>
      <c r="P46" s="411">
        <v>7.1</v>
      </c>
      <c r="Q46" s="411">
        <v>2.2000000000000002</v>
      </c>
      <c r="R46" s="411">
        <v>25</v>
      </c>
      <c r="T46"/>
      <c r="V46" s="410"/>
    </row>
    <row r="47" spans="1:22">
      <c r="A47" s="411" t="s">
        <v>1105</v>
      </c>
      <c r="B47" s="412">
        <v>46</v>
      </c>
      <c r="C47" s="413" t="s">
        <v>1106</v>
      </c>
      <c r="D47" s="413" t="s">
        <v>1089</v>
      </c>
      <c r="E47" s="414" t="s">
        <v>1457</v>
      </c>
      <c r="F47" s="413" t="s">
        <v>1107</v>
      </c>
      <c r="G47" s="412" t="s">
        <v>1120</v>
      </c>
      <c r="H47" s="414" t="str">
        <f t="shared" si="0"/>
        <v>PenínsulaUnifamiliarD.ExistenteC4</v>
      </c>
      <c r="I47" s="411">
        <v>76.2</v>
      </c>
      <c r="J47" s="411">
        <v>41.4</v>
      </c>
      <c r="K47" s="411">
        <v>110.5</v>
      </c>
      <c r="L47" s="411">
        <v>42.3</v>
      </c>
      <c r="M47" s="411">
        <v>11.5</v>
      </c>
      <c r="N47" s="411">
        <v>171.6</v>
      </c>
      <c r="O47" s="411">
        <v>24.4</v>
      </c>
      <c r="P47" s="411">
        <v>10.4</v>
      </c>
      <c r="Q47" s="411">
        <v>2.8</v>
      </c>
      <c r="R47" s="411">
        <v>39.299999999999997</v>
      </c>
      <c r="T47"/>
      <c r="V47" s="410"/>
    </row>
    <row r="48" spans="1:22">
      <c r="A48" s="411" t="s">
        <v>1105</v>
      </c>
      <c r="B48" s="412">
        <v>47</v>
      </c>
      <c r="C48" s="413" t="s">
        <v>1106</v>
      </c>
      <c r="D48" s="413" t="s">
        <v>1089</v>
      </c>
      <c r="E48" s="414" t="s">
        <v>1458</v>
      </c>
      <c r="F48" s="413" t="s">
        <v>1107</v>
      </c>
      <c r="G48" s="412" t="s">
        <v>1120</v>
      </c>
      <c r="H48" s="414" t="str">
        <f t="shared" si="0"/>
        <v>PenínsulaUnifamiliarE.ExistenteC4</v>
      </c>
      <c r="I48" s="411">
        <v>125.7</v>
      </c>
      <c r="J48" s="411">
        <v>50.9</v>
      </c>
      <c r="K48" s="411">
        <v>226.2</v>
      </c>
      <c r="L48" s="411">
        <v>52</v>
      </c>
      <c r="M48" s="411">
        <v>26.9</v>
      </c>
      <c r="N48" s="411">
        <v>305.10000000000002</v>
      </c>
      <c r="O48" s="411">
        <v>51.5</v>
      </c>
      <c r="P48" s="411">
        <v>12.7</v>
      </c>
      <c r="Q48" s="411">
        <v>6.5</v>
      </c>
      <c r="R48" s="411">
        <v>70.8</v>
      </c>
      <c r="T48"/>
      <c r="V48" s="410"/>
    </row>
    <row r="49" spans="1:22">
      <c r="A49" s="411" t="s">
        <v>1105</v>
      </c>
      <c r="B49" s="412">
        <v>48</v>
      </c>
      <c r="C49" s="413" t="s">
        <v>1106</v>
      </c>
      <c r="D49" s="413" t="s">
        <v>1089</v>
      </c>
      <c r="E49" s="414" t="s">
        <v>1459</v>
      </c>
      <c r="F49" s="413" t="s">
        <v>1107</v>
      </c>
      <c r="G49" s="412" t="s">
        <v>1120</v>
      </c>
      <c r="H49" s="414" t="str">
        <f t="shared" si="0"/>
        <v>PenínsulaUnifamiliarF.ExistenteC4</v>
      </c>
      <c r="I49" s="411">
        <v>147</v>
      </c>
      <c r="J49" s="411">
        <v>62.6</v>
      </c>
      <c r="K49" s="411">
        <v>278.3</v>
      </c>
      <c r="L49" s="411">
        <v>63.9</v>
      </c>
      <c r="M49" s="411">
        <v>29.3</v>
      </c>
      <c r="N49" s="411">
        <v>384.4</v>
      </c>
      <c r="O49" s="411">
        <v>66.5</v>
      </c>
      <c r="P49" s="411">
        <v>15.7</v>
      </c>
      <c r="Q49" s="411">
        <v>7.6</v>
      </c>
      <c r="R49" s="411">
        <v>87.1</v>
      </c>
      <c r="T49"/>
      <c r="V49" s="410"/>
    </row>
    <row r="50" spans="1:22">
      <c r="A50" s="411" t="s">
        <v>1105</v>
      </c>
      <c r="B50" s="412">
        <v>49</v>
      </c>
      <c r="C50" s="413" t="s">
        <v>1106</v>
      </c>
      <c r="D50" s="413" t="s">
        <v>1089</v>
      </c>
      <c r="E50" s="414" t="s">
        <v>1454</v>
      </c>
      <c r="F50" s="413" t="s">
        <v>1107</v>
      </c>
      <c r="G50" s="412" t="s">
        <v>1121</v>
      </c>
      <c r="H50" s="414" t="str">
        <f t="shared" si="0"/>
        <v>PenínsulaUnifamiliarA.ExistenteD1</v>
      </c>
      <c r="I50" s="411">
        <v>28.9</v>
      </c>
      <c r="J50" s="411" t="s">
        <v>1122</v>
      </c>
      <c r="K50" s="411">
        <v>41.9</v>
      </c>
      <c r="L50" s="411" t="s">
        <v>758</v>
      </c>
      <c r="M50" s="411">
        <v>13.7</v>
      </c>
      <c r="N50" s="411">
        <v>54.6</v>
      </c>
      <c r="O50" s="411">
        <v>9.1999999999999993</v>
      </c>
      <c r="P50" s="411" t="s">
        <v>758</v>
      </c>
      <c r="Q50" s="411">
        <v>3.3</v>
      </c>
      <c r="R50" s="411">
        <v>12.2</v>
      </c>
      <c r="T50"/>
      <c r="V50" s="410"/>
    </row>
    <row r="51" spans="1:22">
      <c r="A51" s="411" t="s">
        <v>1105</v>
      </c>
      <c r="B51" s="412">
        <v>50</v>
      </c>
      <c r="C51" s="413" t="s">
        <v>1106</v>
      </c>
      <c r="D51" s="413" t="s">
        <v>1089</v>
      </c>
      <c r="E51" s="414" t="s">
        <v>1455</v>
      </c>
      <c r="F51" s="413" t="s">
        <v>1107</v>
      </c>
      <c r="G51" s="412" t="s">
        <v>1121</v>
      </c>
      <c r="H51" s="414" t="str">
        <f t="shared" si="0"/>
        <v>PenínsulaUnifamiliarB.ExistenteD1</v>
      </c>
      <c r="I51" s="411">
        <v>46.8</v>
      </c>
      <c r="J51" s="411" t="s">
        <v>1122</v>
      </c>
      <c r="K51" s="411">
        <v>67.900000000000006</v>
      </c>
      <c r="L51" s="411" t="s">
        <v>758</v>
      </c>
      <c r="M51" s="411">
        <v>16.100000000000001</v>
      </c>
      <c r="N51" s="411">
        <v>84</v>
      </c>
      <c r="O51" s="411">
        <v>15</v>
      </c>
      <c r="P51" s="411" t="s">
        <v>758</v>
      </c>
      <c r="Q51" s="411">
        <v>3.9</v>
      </c>
      <c r="R51" s="411">
        <v>18.8</v>
      </c>
      <c r="T51"/>
      <c r="V51" s="410"/>
    </row>
    <row r="52" spans="1:22">
      <c r="A52" s="411" t="s">
        <v>1105</v>
      </c>
      <c r="B52" s="412">
        <v>51</v>
      </c>
      <c r="C52" s="413" t="s">
        <v>1106</v>
      </c>
      <c r="D52" s="413" t="s">
        <v>1089</v>
      </c>
      <c r="E52" s="414" t="s">
        <v>1456</v>
      </c>
      <c r="F52" s="413" t="s">
        <v>1107</v>
      </c>
      <c r="G52" s="412" t="s">
        <v>1121</v>
      </c>
      <c r="H52" s="414" t="str">
        <f t="shared" si="0"/>
        <v>PenínsulaUnifamiliarC.ExistenteD1</v>
      </c>
      <c r="I52" s="411">
        <v>72.599999999999994</v>
      </c>
      <c r="J52" s="411" t="s">
        <v>1122</v>
      </c>
      <c r="K52" s="411">
        <v>105.2</v>
      </c>
      <c r="L52" s="411" t="s">
        <v>758</v>
      </c>
      <c r="M52" s="411">
        <v>19.600000000000001</v>
      </c>
      <c r="N52" s="411">
        <v>125.3</v>
      </c>
      <c r="O52" s="411">
        <v>23.2</v>
      </c>
      <c r="P52" s="411" t="s">
        <v>758</v>
      </c>
      <c r="Q52" s="411">
        <v>4.7</v>
      </c>
      <c r="R52" s="411">
        <v>28.1</v>
      </c>
      <c r="T52"/>
      <c r="V52" s="410"/>
    </row>
    <row r="53" spans="1:22">
      <c r="A53" s="411" t="s">
        <v>1105</v>
      </c>
      <c r="B53" s="412">
        <v>52</v>
      </c>
      <c r="C53" s="413" t="s">
        <v>1106</v>
      </c>
      <c r="D53" s="413" t="s">
        <v>1089</v>
      </c>
      <c r="E53" s="414" t="s">
        <v>1457</v>
      </c>
      <c r="F53" s="413" t="s">
        <v>1107</v>
      </c>
      <c r="G53" s="412" t="s">
        <v>1121</v>
      </c>
      <c r="H53" s="414" t="str">
        <f t="shared" si="0"/>
        <v>PenínsulaUnifamiliarD.ExistenteD1</v>
      </c>
      <c r="I53" s="411">
        <v>111.6</v>
      </c>
      <c r="J53" s="411" t="s">
        <v>1122</v>
      </c>
      <c r="K53" s="411">
        <v>161.80000000000001</v>
      </c>
      <c r="L53" s="411" t="s">
        <v>758</v>
      </c>
      <c r="M53" s="411">
        <v>24.6</v>
      </c>
      <c r="N53" s="411">
        <v>186.6</v>
      </c>
      <c r="O53" s="411">
        <v>35.700000000000003</v>
      </c>
      <c r="P53" s="411" t="s">
        <v>758</v>
      </c>
      <c r="Q53" s="411">
        <v>6</v>
      </c>
      <c r="R53" s="411">
        <v>41.8</v>
      </c>
      <c r="T53"/>
      <c r="V53" s="410"/>
    </row>
    <row r="54" spans="1:22">
      <c r="A54" s="411" t="s">
        <v>1105</v>
      </c>
      <c r="B54" s="412">
        <v>53</v>
      </c>
      <c r="C54" s="413" t="s">
        <v>1106</v>
      </c>
      <c r="D54" s="413" t="s">
        <v>1089</v>
      </c>
      <c r="E54" s="414" t="s">
        <v>1458</v>
      </c>
      <c r="F54" s="413" t="s">
        <v>1107</v>
      </c>
      <c r="G54" s="412" t="s">
        <v>1121</v>
      </c>
      <c r="H54" s="414" t="str">
        <f t="shared" si="0"/>
        <v>PenínsulaUnifamiliarE.ExistenteD1</v>
      </c>
      <c r="I54" s="411">
        <v>178.3</v>
      </c>
      <c r="J54" s="411" t="s">
        <v>1122</v>
      </c>
      <c r="K54" s="411">
        <v>310.3</v>
      </c>
      <c r="L54" s="411" t="s">
        <v>758</v>
      </c>
      <c r="M54" s="411">
        <v>28.8</v>
      </c>
      <c r="N54" s="411">
        <v>339.1</v>
      </c>
      <c r="O54" s="411">
        <v>67.8</v>
      </c>
      <c r="P54" s="411" t="s">
        <v>758</v>
      </c>
      <c r="Q54" s="411">
        <v>7</v>
      </c>
      <c r="R54" s="411">
        <v>74.7</v>
      </c>
      <c r="T54"/>
      <c r="V54" s="410"/>
    </row>
    <row r="55" spans="1:22">
      <c r="A55" s="411" t="s">
        <v>1105</v>
      </c>
      <c r="B55" s="412">
        <v>54</v>
      </c>
      <c r="C55" s="413" t="s">
        <v>1106</v>
      </c>
      <c r="D55" s="413" t="s">
        <v>1089</v>
      </c>
      <c r="E55" s="414" t="s">
        <v>1459</v>
      </c>
      <c r="F55" s="413" t="s">
        <v>1107</v>
      </c>
      <c r="G55" s="412" t="s">
        <v>1121</v>
      </c>
      <c r="H55" s="414" t="str">
        <f t="shared" si="0"/>
        <v>PenínsulaUnifamiliarF.ExistenteD1</v>
      </c>
      <c r="I55" s="411">
        <v>208.6</v>
      </c>
      <c r="J55" s="411" t="s">
        <v>1122</v>
      </c>
      <c r="K55" s="411">
        <v>381.7</v>
      </c>
      <c r="L55" s="411" t="s">
        <v>758</v>
      </c>
      <c r="M55" s="411">
        <v>31.4</v>
      </c>
      <c r="N55" s="411">
        <v>417.1</v>
      </c>
      <c r="O55" s="411">
        <v>87.4</v>
      </c>
      <c r="P55" s="411" t="s">
        <v>758</v>
      </c>
      <c r="Q55" s="411">
        <v>8.1999999999999993</v>
      </c>
      <c r="R55" s="411">
        <v>91.9</v>
      </c>
      <c r="T55"/>
      <c r="V55" s="410"/>
    </row>
    <row r="56" spans="1:22">
      <c r="A56" s="411" t="s">
        <v>1105</v>
      </c>
      <c r="B56" s="412">
        <v>55</v>
      </c>
      <c r="C56" s="413" t="s">
        <v>1106</v>
      </c>
      <c r="D56" s="413" t="s">
        <v>1089</v>
      </c>
      <c r="E56" s="414" t="s">
        <v>1454</v>
      </c>
      <c r="F56" s="413" t="s">
        <v>1107</v>
      </c>
      <c r="G56" s="412" t="s">
        <v>1123</v>
      </c>
      <c r="H56" s="414" t="str">
        <f t="shared" si="0"/>
        <v>PenínsulaUnifamiliarA.ExistenteD2</v>
      </c>
      <c r="I56" s="411">
        <v>28.9</v>
      </c>
      <c r="J56" s="411">
        <v>3.9</v>
      </c>
      <c r="K56" s="411">
        <v>41.9</v>
      </c>
      <c r="L56" s="411">
        <v>4</v>
      </c>
      <c r="M56" s="411">
        <v>10.4</v>
      </c>
      <c r="N56" s="411">
        <v>51.6</v>
      </c>
      <c r="O56" s="411">
        <v>9.1999999999999993</v>
      </c>
      <c r="P56" s="411">
        <v>1</v>
      </c>
      <c r="Q56" s="411">
        <v>2.5</v>
      </c>
      <c r="R56" s="411">
        <v>11.6</v>
      </c>
      <c r="T56"/>
      <c r="V56" s="410"/>
    </row>
    <row r="57" spans="1:22">
      <c r="A57" s="411" t="s">
        <v>1105</v>
      </c>
      <c r="B57" s="412">
        <v>56</v>
      </c>
      <c r="C57" s="413" t="s">
        <v>1106</v>
      </c>
      <c r="D57" s="413" t="s">
        <v>1089</v>
      </c>
      <c r="E57" s="414" t="s">
        <v>1455</v>
      </c>
      <c r="F57" s="413" t="s">
        <v>1107</v>
      </c>
      <c r="G57" s="412" t="s">
        <v>1123</v>
      </c>
      <c r="H57" s="414" t="str">
        <f t="shared" si="0"/>
        <v>PenínsulaUnifamiliarB.ExistenteD2</v>
      </c>
      <c r="I57" s="411">
        <v>46.8</v>
      </c>
      <c r="J57" s="411">
        <v>6.4</v>
      </c>
      <c r="K57" s="411">
        <v>67.900000000000006</v>
      </c>
      <c r="L57" s="411">
        <v>6.5</v>
      </c>
      <c r="M57" s="411">
        <v>12.3</v>
      </c>
      <c r="N57" s="411">
        <v>83.6</v>
      </c>
      <c r="O57" s="411">
        <v>15</v>
      </c>
      <c r="P57" s="411">
        <v>1.6</v>
      </c>
      <c r="Q57" s="411">
        <v>3</v>
      </c>
      <c r="R57" s="411">
        <v>18.8</v>
      </c>
      <c r="T57"/>
      <c r="V57" s="410"/>
    </row>
    <row r="58" spans="1:22">
      <c r="A58" s="411" t="s">
        <v>1105</v>
      </c>
      <c r="B58" s="412">
        <v>57</v>
      </c>
      <c r="C58" s="413" t="s">
        <v>1106</v>
      </c>
      <c r="D58" s="413" t="s">
        <v>1089</v>
      </c>
      <c r="E58" s="414" t="s">
        <v>1456</v>
      </c>
      <c r="F58" s="413" t="s">
        <v>1107</v>
      </c>
      <c r="G58" s="412" t="s">
        <v>1123</v>
      </c>
      <c r="H58" s="414" t="str">
        <f t="shared" si="0"/>
        <v>PenínsulaUnifamiliarC.ExistenteD2</v>
      </c>
      <c r="I58" s="411">
        <v>72.599999999999994</v>
      </c>
      <c r="J58" s="411">
        <v>9.9</v>
      </c>
      <c r="K58" s="411">
        <v>105.2</v>
      </c>
      <c r="L58" s="411">
        <v>10.1</v>
      </c>
      <c r="M58" s="411">
        <v>14.9</v>
      </c>
      <c r="N58" s="411">
        <v>129.6</v>
      </c>
      <c r="O58" s="411">
        <v>23.2</v>
      </c>
      <c r="P58" s="411">
        <v>2.5</v>
      </c>
      <c r="Q58" s="411">
        <v>3.6</v>
      </c>
      <c r="R58" s="411">
        <v>29.2</v>
      </c>
      <c r="T58"/>
      <c r="V58" s="410"/>
    </row>
    <row r="59" spans="1:22">
      <c r="A59" s="411" t="s">
        <v>1105</v>
      </c>
      <c r="B59" s="412">
        <v>58</v>
      </c>
      <c r="C59" s="413" t="s">
        <v>1106</v>
      </c>
      <c r="D59" s="413" t="s">
        <v>1089</v>
      </c>
      <c r="E59" s="414" t="s">
        <v>1457</v>
      </c>
      <c r="F59" s="413" t="s">
        <v>1107</v>
      </c>
      <c r="G59" s="412" t="s">
        <v>1123</v>
      </c>
      <c r="H59" s="414" t="str">
        <f t="shared" si="0"/>
        <v>PenínsulaUnifamiliarD.ExistenteD2</v>
      </c>
      <c r="I59" s="411">
        <v>111.6</v>
      </c>
      <c r="J59" s="411">
        <v>15.2</v>
      </c>
      <c r="K59" s="411">
        <v>161.80000000000001</v>
      </c>
      <c r="L59" s="411">
        <v>15.5</v>
      </c>
      <c r="M59" s="411">
        <v>18.7</v>
      </c>
      <c r="N59" s="411">
        <v>199.3</v>
      </c>
      <c r="O59" s="411">
        <v>35.700000000000003</v>
      </c>
      <c r="P59" s="411">
        <v>3.8</v>
      </c>
      <c r="Q59" s="411">
        <v>4.5</v>
      </c>
      <c r="R59" s="411">
        <v>44.8</v>
      </c>
      <c r="T59"/>
      <c r="V59" s="410"/>
    </row>
    <row r="60" spans="1:22">
      <c r="A60" s="411" t="s">
        <v>1105</v>
      </c>
      <c r="B60" s="412">
        <v>59</v>
      </c>
      <c r="C60" s="413" t="s">
        <v>1106</v>
      </c>
      <c r="D60" s="413" t="s">
        <v>1089</v>
      </c>
      <c r="E60" s="414" t="s">
        <v>1458</v>
      </c>
      <c r="F60" s="413" t="s">
        <v>1107</v>
      </c>
      <c r="G60" s="412" t="s">
        <v>1123</v>
      </c>
      <c r="H60" s="414" t="str">
        <f t="shared" si="0"/>
        <v>PenínsulaUnifamiliarE.ExistenteD2</v>
      </c>
      <c r="I60" s="411">
        <v>178.3</v>
      </c>
      <c r="J60" s="411">
        <v>18.3</v>
      </c>
      <c r="K60" s="411">
        <v>310.3</v>
      </c>
      <c r="L60" s="411">
        <v>18.7</v>
      </c>
      <c r="M60" s="411">
        <v>28.5</v>
      </c>
      <c r="N60" s="411">
        <v>357.4</v>
      </c>
      <c r="O60" s="411">
        <v>67.8</v>
      </c>
      <c r="P60" s="411">
        <v>4.5999999999999996</v>
      </c>
      <c r="Q60" s="411">
        <v>6.9</v>
      </c>
      <c r="R60" s="411">
        <v>79.2</v>
      </c>
      <c r="T60"/>
      <c r="V60" s="410"/>
    </row>
    <row r="61" spans="1:22">
      <c r="A61" s="411" t="s">
        <v>1105</v>
      </c>
      <c r="B61" s="412">
        <v>60</v>
      </c>
      <c r="C61" s="413" t="s">
        <v>1106</v>
      </c>
      <c r="D61" s="413" t="s">
        <v>1089</v>
      </c>
      <c r="E61" s="414" t="s">
        <v>1459</v>
      </c>
      <c r="F61" s="413" t="s">
        <v>1107</v>
      </c>
      <c r="G61" s="412" t="s">
        <v>1123</v>
      </c>
      <c r="H61" s="414" t="str">
        <f t="shared" si="0"/>
        <v>PenínsulaUnifamiliarF.ExistenteD2</v>
      </c>
      <c r="I61" s="411">
        <v>208.6</v>
      </c>
      <c r="J61" s="411">
        <v>22.5</v>
      </c>
      <c r="K61" s="411">
        <v>381.7</v>
      </c>
      <c r="L61" s="411">
        <v>23</v>
      </c>
      <c r="M61" s="411">
        <v>31</v>
      </c>
      <c r="N61" s="411">
        <v>461.1</v>
      </c>
      <c r="O61" s="411">
        <v>87.4</v>
      </c>
      <c r="P61" s="411">
        <v>5.6</v>
      </c>
      <c r="Q61" s="411">
        <v>8.1</v>
      </c>
      <c r="R61" s="411">
        <v>103.8</v>
      </c>
      <c r="T61"/>
      <c r="V61" s="410"/>
    </row>
    <row r="62" spans="1:22">
      <c r="A62" s="411" t="s">
        <v>1105</v>
      </c>
      <c r="B62" s="412">
        <v>61</v>
      </c>
      <c r="C62" s="413" t="s">
        <v>1106</v>
      </c>
      <c r="D62" s="413" t="s">
        <v>1089</v>
      </c>
      <c r="E62" s="414" t="s">
        <v>1454</v>
      </c>
      <c r="F62" s="413" t="s">
        <v>1107</v>
      </c>
      <c r="G62" s="412" t="s">
        <v>1124</v>
      </c>
      <c r="H62" s="414" t="str">
        <f t="shared" si="0"/>
        <v>PenínsulaUnifamiliarA.ExistenteD3</v>
      </c>
      <c r="I62" s="411">
        <v>28.9</v>
      </c>
      <c r="J62" s="411">
        <v>10</v>
      </c>
      <c r="K62" s="411">
        <v>41.9</v>
      </c>
      <c r="L62" s="411">
        <v>10.199999999999999</v>
      </c>
      <c r="M62" s="411">
        <v>7.6</v>
      </c>
      <c r="N62" s="411">
        <v>54.2</v>
      </c>
      <c r="O62" s="411">
        <v>9.1999999999999993</v>
      </c>
      <c r="P62" s="411">
        <v>2.5</v>
      </c>
      <c r="Q62" s="411">
        <v>1.8</v>
      </c>
      <c r="R62" s="411">
        <v>12.2</v>
      </c>
      <c r="T62"/>
      <c r="V62" s="410"/>
    </row>
    <row r="63" spans="1:22">
      <c r="A63" s="411" t="s">
        <v>1105</v>
      </c>
      <c r="B63" s="412">
        <v>62</v>
      </c>
      <c r="C63" s="413" t="s">
        <v>1106</v>
      </c>
      <c r="D63" s="413" t="s">
        <v>1089</v>
      </c>
      <c r="E63" s="414" t="s">
        <v>1455</v>
      </c>
      <c r="F63" s="413" t="s">
        <v>1107</v>
      </c>
      <c r="G63" s="412" t="s">
        <v>1124</v>
      </c>
      <c r="H63" s="414" t="str">
        <f t="shared" si="0"/>
        <v>PenínsulaUnifamiliarB.ExistenteD3</v>
      </c>
      <c r="I63" s="411">
        <v>46.8</v>
      </c>
      <c r="J63" s="411">
        <v>14.3</v>
      </c>
      <c r="K63" s="411">
        <v>67.900000000000006</v>
      </c>
      <c r="L63" s="411">
        <v>14.6</v>
      </c>
      <c r="M63" s="411">
        <v>8.9</v>
      </c>
      <c r="N63" s="411">
        <v>87.8</v>
      </c>
      <c r="O63" s="411">
        <v>15</v>
      </c>
      <c r="P63" s="411">
        <v>3.6</v>
      </c>
      <c r="Q63" s="411">
        <v>2.2000000000000002</v>
      </c>
      <c r="R63" s="411">
        <v>19.899999999999999</v>
      </c>
      <c r="T63"/>
      <c r="V63" s="410"/>
    </row>
    <row r="64" spans="1:22">
      <c r="A64" s="411" t="s">
        <v>1105</v>
      </c>
      <c r="B64" s="412">
        <v>63</v>
      </c>
      <c r="C64" s="413" t="s">
        <v>1106</v>
      </c>
      <c r="D64" s="413" t="s">
        <v>1089</v>
      </c>
      <c r="E64" s="414" t="s">
        <v>1456</v>
      </c>
      <c r="F64" s="413" t="s">
        <v>1107</v>
      </c>
      <c r="G64" s="412" t="s">
        <v>1124</v>
      </c>
      <c r="H64" s="414" t="str">
        <f t="shared" si="0"/>
        <v>PenínsulaUnifamiliarC.ExistenteD3</v>
      </c>
      <c r="I64" s="411">
        <v>72.599999999999994</v>
      </c>
      <c r="J64" s="411">
        <v>20.399999999999999</v>
      </c>
      <c r="K64" s="411">
        <v>105.2</v>
      </c>
      <c r="L64" s="411">
        <v>20.8</v>
      </c>
      <c r="M64" s="411">
        <v>10.8</v>
      </c>
      <c r="N64" s="411">
        <v>136.1</v>
      </c>
      <c r="O64" s="411">
        <v>23.2</v>
      </c>
      <c r="P64" s="411">
        <v>5.0999999999999996</v>
      </c>
      <c r="Q64" s="411">
        <v>2.6</v>
      </c>
      <c r="R64" s="411">
        <v>30.8</v>
      </c>
      <c r="T64"/>
      <c r="V64" s="410"/>
    </row>
    <row r="65" spans="1:22">
      <c r="A65" s="411" t="s">
        <v>1105</v>
      </c>
      <c r="B65" s="412">
        <v>64</v>
      </c>
      <c r="C65" s="413" t="s">
        <v>1106</v>
      </c>
      <c r="D65" s="413" t="s">
        <v>1089</v>
      </c>
      <c r="E65" s="414" t="s">
        <v>1457</v>
      </c>
      <c r="F65" s="413" t="s">
        <v>1107</v>
      </c>
      <c r="G65" s="412" t="s">
        <v>1124</v>
      </c>
      <c r="H65" s="414" t="str">
        <f t="shared" si="0"/>
        <v>PenínsulaUnifamiliarD.ExistenteD3</v>
      </c>
      <c r="I65" s="411">
        <v>111.6</v>
      </c>
      <c r="J65" s="411">
        <v>29.7</v>
      </c>
      <c r="K65" s="411">
        <v>161.80000000000001</v>
      </c>
      <c r="L65" s="411">
        <v>30.3</v>
      </c>
      <c r="M65" s="411">
        <v>13.6</v>
      </c>
      <c r="N65" s="411">
        <v>209.3</v>
      </c>
      <c r="O65" s="411">
        <v>35.700000000000003</v>
      </c>
      <c r="P65" s="411">
        <v>7.4</v>
      </c>
      <c r="Q65" s="411">
        <v>3.3</v>
      </c>
      <c r="R65" s="411">
        <v>47.3</v>
      </c>
      <c r="T65"/>
      <c r="V65" s="410"/>
    </row>
    <row r="66" spans="1:22">
      <c r="A66" s="411" t="s">
        <v>1105</v>
      </c>
      <c r="B66" s="412">
        <v>65</v>
      </c>
      <c r="C66" s="413" t="s">
        <v>1106</v>
      </c>
      <c r="D66" s="413" t="s">
        <v>1089</v>
      </c>
      <c r="E66" s="414" t="s">
        <v>1458</v>
      </c>
      <c r="F66" s="413" t="s">
        <v>1107</v>
      </c>
      <c r="G66" s="412" t="s">
        <v>1124</v>
      </c>
      <c r="H66" s="414" t="str">
        <f t="shared" ref="H66:H129" si="1">_xlfn.CONCAT(C66:G66)</f>
        <v>PenínsulaUnifamiliarE.ExistenteD3</v>
      </c>
      <c r="I66" s="411">
        <v>178.3</v>
      </c>
      <c r="J66" s="411">
        <v>36.700000000000003</v>
      </c>
      <c r="K66" s="411">
        <v>310.3</v>
      </c>
      <c r="L66" s="411">
        <v>37.4</v>
      </c>
      <c r="M66" s="411">
        <v>27.9</v>
      </c>
      <c r="N66" s="411">
        <v>375.6</v>
      </c>
      <c r="O66" s="411">
        <v>67.8</v>
      </c>
      <c r="P66" s="411">
        <v>9.1999999999999993</v>
      </c>
      <c r="Q66" s="411">
        <v>6.8</v>
      </c>
      <c r="R66" s="411">
        <v>83.7</v>
      </c>
      <c r="T66"/>
      <c r="V66" s="410"/>
    </row>
    <row r="67" spans="1:22">
      <c r="A67" s="411" t="s">
        <v>1105</v>
      </c>
      <c r="B67" s="412">
        <v>66</v>
      </c>
      <c r="C67" s="413" t="s">
        <v>1106</v>
      </c>
      <c r="D67" s="413" t="s">
        <v>1089</v>
      </c>
      <c r="E67" s="414" t="s">
        <v>1459</v>
      </c>
      <c r="F67" s="413" t="s">
        <v>1107</v>
      </c>
      <c r="G67" s="412" t="s">
        <v>1124</v>
      </c>
      <c r="H67" s="414" t="str">
        <f t="shared" si="1"/>
        <v>PenínsulaUnifamiliarF.ExistenteD3</v>
      </c>
      <c r="I67" s="411">
        <v>208.6</v>
      </c>
      <c r="J67" s="411">
        <v>45.1</v>
      </c>
      <c r="K67" s="411">
        <v>381.7</v>
      </c>
      <c r="L67" s="411">
        <v>46</v>
      </c>
      <c r="M67" s="411">
        <v>30.4</v>
      </c>
      <c r="N67" s="411">
        <v>473.2</v>
      </c>
      <c r="O67" s="411">
        <v>87.4</v>
      </c>
      <c r="P67" s="411">
        <v>11.3</v>
      </c>
      <c r="Q67" s="411">
        <v>7.9</v>
      </c>
      <c r="R67" s="411">
        <v>100.4</v>
      </c>
      <c r="T67"/>
      <c r="V67" s="410"/>
    </row>
    <row r="68" spans="1:22">
      <c r="A68" s="411" t="s">
        <v>1105</v>
      </c>
      <c r="B68" s="412">
        <v>67</v>
      </c>
      <c r="C68" s="413" t="s">
        <v>1106</v>
      </c>
      <c r="D68" s="413" t="s">
        <v>1089</v>
      </c>
      <c r="E68" s="414" t="s">
        <v>1454</v>
      </c>
      <c r="F68" s="413" t="s">
        <v>1107</v>
      </c>
      <c r="G68" s="412" t="s">
        <v>1125</v>
      </c>
      <c r="H68" s="414" t="str">
        <f t="shared" si="1"/>
        <v>PenínsulaUnifamiliarA.ExistenteE1</v>
      </c>
      <c r="I68" s="411">
        <v>47.5</v>
      </c>
      <c r="J68" s="411" t="s">
        <v>1122</v>
      </c>
      <c r="K68" s="411">
        <v>68.900000000000006</v>
      </c>
      <c r="L68" s="411" t="s">
        <v>1122</v>
      </c>
      <c r="M68" s="411">
        <v>10.4</v>
      </c>
      <c r="N68" s="411">
        <v>67.7</v>
      </c>
      <c r="O68" s="411">
        <v>15.2</v>
      </c>
      <c r="P68" s="411" t="s">
        <v>1122</v>
      </c>
      <c r="Q68" s="411">
        <v>2.5</v>
      </c>
      <c r="R68" s="411">
        <v>15.1</v>
      </c>
      <c r="T68"/>
      <c r="V68" s="410"/>
    </row>
    <row r="69" spans="1:22">
      <c r="A69" s="411" t="s">
        <v>1105</v>
      </c>
      <c r="B69" s="412">
        <v>68</v>
      </c>
      <c r="C69" s="413" t="s">
        <v>1106</v>
      </c>
      <c r="D69" s="413" t="s">
        <v>1089</v>
      </c>
      <c r="E69" s="414" t="s">
        <v>1455</v>
      </c>
      <c r="F69" s="413" t="s">
        <v>1107</v>
      </c>
      <c r="G69" s="412" t="s">
        <v>1125</v>
      </c>
      <c r="H69" s="414" t="str">
        <f t="shared" si="1"/>
        <v>PenínsulaUnifamiliarB.ExistenteE1</v>
      </c>
      <c r="I69" s="411">
        <v>68.2</v>
      </c>
      <c r="J69" s="411" t="s">
        <v>1122</v>
      </c>
      <c r="K69" s="411">
        <v>98.9</v>
      </c>
      <c r="L69" s="411" t="s">
        <v>1122</v>
      </c>
      <c r="M69" s="411">
        <v>12.2</v>
      </c>
      <c r="N69" s="411">
        <v>104</v>
      </c>
      <c r="O69" s="411">
        <v>21.8</v>
      </c>
      <c r="P69" s="411" t="s">
        <v>1122</v>
      </c>
      <c r="Q69" s="411">
        <v>3</v>
      </c>
      <c r="R69" s="411">
        <v>23.2</v>
      </c>
      <c r="T69"/>
      <c r="V69" s="410"/>
    </row>
    <row r="70" spans="1:22">
      <c r="A70" s="411" t="s">
        <v>1105</v>
      </c>
      <c r="B70" s="412">
        <v>69</v>
      </c>
      <c r="C70" s="413" t="s">
        <v>1106</v>
      </c>
      <c r="D70" s="413" t="s">
        <v>1089</v>
      </c>
      <c r="E70" s="414" t="s">
        <v>1456</v>
      </c>
      <c r="F70" s="413" t="s">
        <v>1107</v>
      </c>
      <c r="G70" s="412" t="s">
        <v>1125</v>
      </c>
      <c r="H70" s="414" t="str">
        <f t="shared" si="1"/>
        <v>PenínsulaUnifamiliarC.ExistenteE1</v>
      </c>
      <c r="I70" s="411">
        <v>97.1</v>
      </c>
      <c r="J70" s="411" t="s">
        <v>1122</v>
      </c>
      <c r="K70" s="411">
        <v>140.80000000000001</v>
      </c>
      <c r="L70" s="411" t="s">
        <v>1122</v>
      </c>
      <c r="M70" s="411">
        <v>14.8</v>
      </c>
      <c r="N70" s="411">
        <v>155.19999999999999</v>
      </c>
      <c r="O70" s="411">
        <v>31.1</v>
      </c>
      <c r="P70" s="411" t="s">
        <v>1122</v>
      </c>
      <c r="Q70" s="411">
        <v>3.6</v>
      </c>
      <c r="R70" s="411">
        <v>34.5</v>
      </c>
      <c r="T70"/>
      <c r="V70" s="410"/>
    </row>
    <row r="71" spans="1:22">
      <c r="A71" s="411" t="s">
        <v>1105</v>
      </c>
      <c r="B71" s="412">
        <v>70</v>
      </c>
      <c r="C71" s="413" t="s">
        <v>1106</v>
      </c>
      <c r="D71" s="413" t="s">
        <v>1089</v>
      </c>
      <c r="E71" s="414" t="s">
        <v>1457</v>
      </c>
      <c r="F71" s="413" t="s">
        <v>1107</v>
      </c>
      <c r="G71" s="412" t="s">
        <v>1125</v>
      </c>
      <c r="H71" s="414" t="str">
        <f t="shared" si="1"/>
        <v>PenínsulaUnifamiliarD.ExistenteE1</v>
      </c>
      <c r="I71" s="411">
        <v>141.5</v>
      </c>
      <c r="J71" s="411" t="s">
        <v>1122</v>
      </c>
      <c r="K71" s="411">
        <v>205.2</v>
      </c>
      <c r="L71" s="411" t="s">
        <v>1122</v>
      </c>
      <c r="M71" s="411">
        <v>18.600000000000001</v>
      </c>
      <c r="N71" s="411">
        <v>231.1</v>
      </c>
      <c r="O71" s="411">
        <v>45.3</v>
      </c>
      <c r="P71" s="411" t="s">
        <v>1122</v>
      </c>
      <c r="Q71" s="411">
        <v>4.5</v>
      </c>
      <c r="R71" s="411">
        <v>51.5</v>
      </c>
      <c r="T71"/>
      <c r="V71" s="410"/>
    </row>
    <row r="72" spans="1:22">
      <c r="A72" s="411" t="s">
        <v>1105</v>
      </c>
      <c r="B72" s="412">
        <v>71</v>
      </c>
      <c r="C72" s="413" t="s">
        <v>1106</v>
      </c>
      <c r="D72" s="413" t="s">
        <v>1089</v>
      </c>
      <c r="E72" s="414" t="s">
        <v>1458</v>
      </c>
      <c r="F72" s="413" t="s">
        <v>1107</v>
      </c>
      <c r="G72" s="412" t="s">
        <v>1125</v>
      </c>
      <c r="H72" s="414" t="str">
        <f t="shared" si="1"/>
        <v>PenínsulaUnifamiliarE.ExistenteE1</v>
      </c>
      <c r="I72" s="411">
        <v>232.2</v>
      </c>
      <c r="J72" s="411" t="s">
        <v>1122</v>
      </c>
      <c r="K72" s="411">
        <v>413.2</v>
      </c>
      <c r="L72" s="411" t="s">
        <v>1122</v>
      </c>
      <c r="M72" s="411">
        <v>29.4</v>
      </c>
      <c r="N72" s="411">
        <v>442.6</v>
      </c>
      <c r="O72" s="411">
        <v>95.2</v>
      </c>
      <c r="P72" s="411" t="s">
        <v>1122</v>
      </c>
      <c r="Q72" s="411">
        <v>7.1</v>
      </c>
      <c r="R72" s="411">
        <v>102.3</v>
      </c>
      <c r="T72"/>
      <c r="V72" s="410"/>
    </row>
    <row r="73" spans="1:22">
      <c r="A73" s="411" t="s">
        <v>1105</v>
      </c>
      <c r="B73" s="412">
        <v>72</v>
      </c>
      <c r="C73" s="413" t="s">
        <v>1106</v>
      </c>
      <c r="D73" s="413" t="s">
        <v>1089</v>
      </c>
      <c r="E73" s="414" t="s">
        <v>1459</v>
      </c>
      <c r="F73" s="413" t="s">
        <v>1107</v>
      </c>
      <c r="G73" s="412" t="s">
        <v>1125</v>
      </c>
      <c r="H73" s="414" t="str">
        <f t="shared" si="1"/>
        <v>PenínsulaUnifamiliarF.ExistenteE1</v>
      </c>
      <c r="I73" s="411">
        <v>271.60000000000002</v>
      </c>
      <c r="J73" s="411" t="s">
        <v>1122</v>
      </c>
      <c r="K73" s="411">
        <v>483.5</v>
      </c>
      <c r="L73" s="411" t="s">
        <v>1122</v>
      </c>
      <c r="M73" s="411">
        <v>32</v>
      </c>
      <c r="N73" s="411">
        <v>517.79999999999995</v>
      </c>
      <c r="O73" s="411">
        <v>111.4</v>
      </c>
      <c r="P73" s="411" t="s">
        <v>1122</v>
      </c>
      <c r="Q73" s="411">
        <v>8.3000000000000007</v>
      </c>
      <c r="R73" s="411">
        <v>119.7</v>
      </c>
      <c r="T73"/>
      <c r="V73" s="410"/>
    </row>
    <row r="74" spans="1:22">
      <c r="A74" s="411" t="s">
        <v>1105</v>
      </c>
      <c r="B74" s="412">
        <v>73</v>
      </c>
      <c r="C74" s="413" t="s">
        <v>1126</v>
      </c>
      <c r="D74" s="413" t="s">
        <v>1089</v>
      </c>
      <c r="E74" s="414" t="s">
        <v>1454</v>
      </c>
      <c r="F74" s="413" t="s">
        <v>1107</v>
      </c>
      <c r="G74" s="412" t="s">
        <v>1127</v>
      </c>
      <c r="H74" s="414" t="str">
        <f t="shared" si="1"/>
        <v>CanariasUnifamiliarA.Existenteα1</v>
      </c>
      <c r="I74" s="411" t="s">
        <v>1122</v>
      </c>
      <c r="J74" s="411" t="s">
        <v>1122</v>
      </c>
      <c r="K74" s="411" t="s">
        <v>1122</v>
      </c>
      <c r="L74" s="411" t="s">
        <v>1122</v>
      </c>
      <c r="M74" s="411">
        <v>5.5</v>
      </c>
      <c r="N74" s="411">
        <v>2.2999999999999998</v>
      </c>
      <c r="O74" s="411" t="s">
        <v>1122</v>
      </c>
      <c r="P74" s="411" t="s">
        <v>1122</v>
      </c>
      <c r="Q74" s="411">
        <v>1.5</v>
      </c>
      <c r="R74" s="411">
        <v>0.6</v>
      </c>
      <c r="T74"/>
      <c r="V74" s="410"/>
    </row>
    <row r="75" spans="1:22">
      <c r="A75" s="411" t="s">
        <v>1105</v>
      </c>
      <c r="B75" s="412">
        <v>74</v>
      </c>
      <c r="C75" s="413" t="s">
        <v>1126</v>
      </c>
      <c r="D75" s="413" t="s">
        <v>1089</v>
      </c>
      <c r="E75" s="414" t="s">
        <v>1455</v>
      </c>
      <c r="F75" s="413" t="s">
        <v>1107</v>
      </c>
      <c r="G75" s="412" t="s">
        <v>1127</v>
      </c>
      <c r="H75" s="414" t="str">
        <f t="shared" si="1"/>
        <v>CanariasUnifamiliarB.Existenteα1</v>
      </c>
      <c r="I75" s="411" t="s">
        <v>1122</v>
      </c>
      <c r="J75" s="411" t="s">
        <v>1122</v>
      </c>
      <c r="K75" s="411" t="s">
        <v>1122</v>
      </c>
      <c r="L75" s="411" t="s">
        <v>1122</v>
      </c>
      <c r="M75" s="411">
        <v>6.5</v>
      </c>
      <c r="N75" s="411">
        <v>4.4000000000000004</v>
      </c>
      <c r="O75" s="411" t="s">
        <v>1122</v>
      </c>
      <c r="P75" s="411" t="s">
        <v>1122</v>
      </c>
      <c r="Q75" s="411">
        <v>1.8</v>
      </c>
      <c r="R75" s="411">
        <v>1.2</v>
      </c>
      <c r="T75"/>
      <c r="V75" s="410"/>
    </row>
    <row r="76" spans="1:22">
      <c r="A76" s="411" t="s">
        <v>1105</v>
      </c>
      <c r="B76" s="412">
        <v>75</v>
      </c>
      <c r="C76" s="413" t="s">
        <v>1126</v>
      </c>
      <c r="D76" s="413" t="s">
        <v>1089</v>
      </c>
      <c r="E76" s="414" t="s">
        <v>1456</v>
      </c>
      <c r="F76" s="413" t="s">
        <v>1107</v>
      </c>
      <c r="G76" s="412" t="s">
        <v>1127</v>
      </c>
      <c r="H76" s="414" t="str">
        <f t="shared" si="1"/>
        <v>CanariasUnifamiliarC.Existenteα1</v>
      </c>
      <c r="I76" s="411" t="s">
        <v>1122</v>
      </c>
      <c r="J76" s="411" t="s">
        <v>1122</v>
      </c>
      <c r="K76" s="411" t="s">
        <v>1122</v>
      </c>
      <c r="L76" s="411" t="s">
        <v>1122</v>
      </c>
      <c r="M76" s="411">
        <v>7.8</v>
      </c>
      <c r="N76" s="411">
        <v>7.5</v>
      </c>
      <c r="O76" s="411" t="s">
        <v>1122</v>
      </c>
      <c r="P76" s="411" t="s">
        <v>1122</v>
      </c>
      <c r="Q76" s="411">
        <v>2.1</v>
      </c>
      <c r="R76" s="411">
        <v>2.1</v>
      </c>
      <c r="T76"/>
      <c r="V76" s="410"/>
    </row>
    <row r="77" spans="1:22">
      <c r="A77" s="411" t="s">
        <v>1105</v>
      </c>
      <c r="B77" s="412">
        <v>76</v>
      </c>
      <c r="C77" s="413" t="s">
        <v>1126</v>
      </c>
      <c r="D77" s="413" t="s">
        <v>1089</v>
      </c>
      <c r="E77" s="414" t="s">
        <v>1457</v>
      </c>
      <c r="F77" s="413" t="s">
        <v>1107</v>
      </c>
      <c r="G77" s="412" t="s">
        <v>1127</v>
      </c>
      <c r="H77" s="414" t="str">
        <f t="shared" si="1"/>
        <v>CanariasUnifamiliarD.Existenteα1</v>
      </c>
      <c r="I77" s="411" t="s">
        <v>1122</v>
      </c>
      <c r="J77" s="411" t="s">
        <v>1122</v>
      </c>
      <c r="K77" s="411" t="s">
        <v>1122</v>
      </c>
      <c r="L77" s="411" t="s">
        <v>1122</v>
      </c>
      <c r="M77" s="411">
        <v>9.9</v>
      </c>
      <c r="N77" s="411">
        <v>12</v>
      </c>
      <c r="O77" s="411" t="s">
        <v>1122</v>
      </c>
      <c r="P77" s="411" t="s">
        <v>1122</v>
      </c>
      <c r="Q77" s="411">
        <v>2.7</v>
      </c>
      <c r="R77" s="411">
        <v>3.3</v>
      </c>
      <c r="T77"/>
      <c r="V77" s="410"/>
    </row>
    <row r="78" spans="1:22">
      <c r="A78" s="411" t="s">
        <v>1105</v>
      </c>
      <c r="B78" s="412">
        <v>77</v>
      </c>
      <c r="C78" s="413" t="s">
        <v>1126</v>
      </c>
      <c r="D78" s="413" t="s">
        <v>1089</v>
      </c>
      <c r="E78" s="414" t="s">
        <v>1458</v>
      </c>
      <c r="F78" s="413" t="s">
        <v>1107</v>
      </c>
      <c r="G78" s="412" t="s">
        <v>1127</v>
      </c>
      <c r="H78" s="414" t="str">
        <f t="shared" si="1"/>
        <v>CanariasUnifamiliarE.Existenteα1</v>
      </c>
      <c r="I78" s="411" t="s">
        <v>1122</v>
      </c>
      <c r="J78" s="411" t="s">
        <v>1122</v>
      </c>
      <c r="K78" s="411" t="s">
        <v>1122</v>
      </c>
      <c r="L78" s="411" t="s">
        <v>1122</v>
      </c>
      <c r="M78" s="411">
        <v>26.9</v>
      </c>
      <c r="N78" s="411">
        <v>26.9</v>
      </c>
      <c r="O78" s="411" t="s">
        <v>1122</v>
      </c>
      <c r="P78" s="411" t="s">
        <v>1122</v>
      </c>
      <c r="Q78" s="411">
        <v>7.3</v>
      </c>
      <c r="R78" s="411">
        <v>7.3</v>
      </c>
      <c r="T78"/>
      <c r="V78" s="410"/>
    </row>
    <row r="79" spans="1:22">
      <c r="A79" s="411" t="s">
        <v>1105</v>
      </c>
      <c r="B79" s="412">
        <v>78</v>
      </c>
      <c r="C79" s="413" t="s">
        <v>1126</v>
      </c>
      <c r="D79" s="413" t="s">
        <v>1089</v>
      </c>
      <c r="E79" s="414" t="s">
        <v>1459</v>
      </c>
      <c r="F79" s="413" t="s">
        <v>1107</v>
      </c>
      <c r="G79" s="412" t="s">
        <v>1127</v>
      </c>
      <c r="H79" s="414" t="str">
        <f t="shared" si="1"/>
        <v>CanariasUnifamiliarF.Existenteα1</v>
      </c>
      <c r="I79" s="411" t="s">
        <v>1122</v>
      </c>
      <c r="J79" s="411" t="s">
        <v>1122</v>
      </c>
      <c r="K79" s="411" t="s">
        <v>1122</v>
      </c>
      <c r="L79" s="411" t="s">
        <v>1122</v>
      </c>
      <c r="M79" s="411">
        <v>29.4</v>
      </c>
      <c r="N79" s="411">
        <v>31.5</v>
      </c>
      <c r="O79" s="411" t="s">
        <v>1122</v>
      </c>
      <c r="P79" s="411" t="s">
        <v>1122</v>
      </c>
      <c r="Q79" s="411">
        <v>8.6</v>
      </c>
      <c r="R79" s="411">
        <v>8.6</v>
      </c>
      <c r="T79"/>
      <c r="V79" s="410"/>
    </row>
    <row r="80" spans="1:22">
      <c r="A80" s="411" t="s">
        <v>1105</v>
      </c>
      <c r="B80" s="412">
        <v>79</v>
      </c>
      <c r="C80" s="413" t="s">
        <v>1126</v>
      </c>
      <c r="D80" s="413" t="s">
        <v>1089</v>
      </c>
      <c r="E80" s="414" t="s">
        <v>1454</v>
      </c>
      <c r="F80" s="413" t="s">
        <v>1107</v>
      </c>
      <c r="G80" s="412" t="s">
        <v>1128</v>
      </c>
      <c r="H80" s="414" t="str">
        <f t="shared" si="1"/>
        <v>CanariasUnifamiliarA.Existenteα2</v>
      </c>
      <c r="I80" s="411" t="s">
        <v>1122</v>
      </c>
      <c r="J80" s="411">
        <v>3.9</v>
      </c>
      <c r="K80" s="411" t="s">
        <v>1122</v>
      </c>
      <c r="L80" s="411">
        <v>5.2</v>
      </c>
      <c r="M80" s="411">
        <v>5.5</v>
      </c>
      <c r="N80" s="411">
        <v>6.4</v>
      </c>
      <c r="O80" s="411" t="s">
        <v>1122</v>
      </c>
      <c r="P80" s="411">
        <v>1.5</v>
      </c>
      <c r="Q80" s="411">
        <v>1.5</v>
      </c>
      <c r="R80" s="411">
        <v>1.8</v>
      </c>
      <c r="T80"/>
      <c r="V80" s="410"/>
    </row>
    <row r="81" spans="1:22">
      <c r="A81" s="411" t="s">
        <v>1105</v>
      </c>
      <c r="B81" s="412">
        <v>80</v>
      </c>
      <c r="C81" s="413" t="s">
        <v>1126</v>
      </c>
      <c r="D81" s="413" t="s">
        <v>1089</v>
      </c>
      <c r="E81" s="414" t="s">
        <v>1455</v>
      </c>
      <c r="F81" s="413" t="s">
        <v>1107</v>
      </c>
      <c r="G81" s="412" t="s">
        <v>1128</v>
      </c>
      <c r="H81" s="414" t="str">
        <f t="shared" si="1"/>
        <v>CanariasUnifamiliarB.Existenteα2</v>
      </c>
      <c r="I81" s="411" t="s">
        <v>1122</v>
      </c>
      <c r="J81" s="411">
        <v>6.4</v>
      </c>
      <c r="K81" s="411" t="s">
        <v>1122</v>
      </c>
      <c r="L81" s="411">
        <v>8.4</v>
      </c>
      <c r="M81" s="411">
        <v>6.5</v>
      </c>
      <c r="N81" s="411">
        <v>12.1</v>
      </c>
      <c r="O81" s="411" t="s">
        <v>1122</v>
      </c>
      <c r="P81" s="411">
        <v>2.4</v>
      </c>
      <c r="Q81" s="411">
        <v>1.8</v>
      </c>
      <c r="R81" s="411">
        <v>3.4</v>
      </c>
      <c r="T81"/>
      <c r="V81" s="410"/>
    </row>
    <row r="82" spans="1:22">
      <c r="A82" s="411" t="s">
        <v>1105</v>
      </c>
      <c r="B82" s="412">
        <v>81</v>
      </c>
      <c r="C82" s="413" t="s">
        <v>1126</v>
      </c>
      <c r="D82" s="413" t="s">
        <v>1089</v>
      </c>
      <c r="E82" s="414" t="s">
        <v>1456</v>
      </c>
      <c r="F82" s="413" t="s">
        <v>1107</v>
      </c>
      <c r="G82" s="412" t="s">
        <v>1128</v>
      </c>
      <c r="H82" s="414" t="str">
        <f t="shared" si="1"/>
        <v>CanariasUnifamiliarC.Existenteα2</v>
      </c>
      <c r="I82" s="411" t="s">
        <v>1122</v>
      </c>
      <c r="J82" s="411">
        <v>9.9</v>
      </c>
      <c r="K82" s="411" t="s">
        <v>1122</v>
      </c>
      <c r="L82" s="411">
        <v>13</v>
      </c>
      <c r="M82" s="411">
        <v>7.8</v>
      </c>
      <c r="N82" s="411">
        <v>20.5</v>
      </c>
      <c r="O82" s="411" t="s">
        <v>1122</v>
      </c>
      <c r="P82" s="411">
        <v>3.8</v>
      </c>
      <c r="Q82" s="411">
        <v>2.1</v>
      </c>
      <c r="R82" s="411">
        <v>5.8</v>
      </c>
      <c r="T82"/>
      <c r="V82" s="410"/>
    </row>
    <row r="83" spans="1:22">
      <c r="A83" s="411" t="s">
        <v>1105</v>
      </c>
      <c r="B83" s="412">
        <v>82</v>
      </c>
      <c r="C83" s="413" t="s">
        <v>1126</v>
      </c>
      <c r="D83" s="413" t="s">
        <v>1089</v>
      </c>
      <c r="E83" s="414" t="s">
        <v>1457</v>
      </c>
      <c r="F83" s="413" t="s">
        <v>1107</v>
      </c>
      <c r="G83" s="412" t="s">
        <v>1128</v>
      </c>
      <c r="H83" s="414" t="str">
        <f t="shared" si="1"/>
        <v>CanariasUnifamiliarD.Existenteα2</v>
      </c>
      <c r="I83" s="411" t="s">
        <v>1122</v>
      </c>
      <c r="J83" s="411">
        <v>15.2</v>
      </c>
      <c r="K83" s="411" t="s">
        <v>1122</v>
      </c>
      <c r="L83" s="411">
        <v>20</v>
      </c>
      <c r="M83" s="411">
        <v>9.9</v>
      </c>
      <c r="N83" s="411">
        <v>32.9</v>
      </c>
      <c r="O83" s="411" t="s">
        <v>1122</v>
      </c>
      <c r="P83" s="411">
        <v>5.8</v>
      </c>
      <c r="Q83" s="411">
        <v>2.7</v>
      </c>
      <c r="R83" s="411">
        <v>9.3000000000000007</v>
      </c>
      <c r="T83"/>
      <c r="V83" s="410"/>
    </row>
    <row r="84" spans="1:22">
      <c r="A84" s="411" t="s">
        <v>1105</v>
      </c>
      <c r="B84" s="412">
        <v>83</v>
      </c>
      <c r="C84" s="413" t="s">
        <v>1126</v>
      </c>
      <c r="D84" s="413" t="s">
        <v>1089</v>
      </c>
      <c r="E84" s="414" t="s">
        <v>1458</v>
      </c>
      <c r="F84" s="413" t="s">
        <v>1107</v>
      </c>
      <c r="G84" s="412" t="s">
        <v>1128</v>
      </c>
      <c r="H84" s="414" t="str">
        <f t="shared" si="1"/>
        <v>CanariasUnifamiliarE.Existenteα2</v>
      </c>
      <c r="I84" s="411" t="s">
        <v>1122</v>
      </c>
      <c r="J84" s="411">
        <v>18.3</v>
      </c>
      <c r="K84" s="411" t="s">
        <v>1122</v>
      </c>
      <c r="L84" s="411">
        <v>24</v>
      </c>
      <c r="M84" s="411">
        <v>26.9</v>
      </c>
      <c r="N84" s="411">
        <v>51</v>
      </c>
      <c r="O84" s="411" t="s">
        <v>1122</v>
      </c>
      <c r="P84" s="411">
        <v>7</v>
      </c>
      <c r="Q84" s="411">
        <v>7.3</v>
      </c>
      <c r="R84" s="411">
        <v>14.3</v>
      </c>
      <c r="T84"/>
      <c r="V84" s="410"/>
    </row>
    <row r="85" spans="1:22">
      <c r="A85" s="411" t="s">
        <v>1105</v>
      </c>
      <c r="B85" s="412">
        <v>84</v>
      </c>
      <c r="C85" s="413" t="s">
        <v>1126</v>
      </c>
      <c r="D85" s="413" t="s">
        <v>1089</v>
      </c>
      <c r="E85" s="414" t="s">
        <v>1459</v>
      </c>
      <c r="F85" s="413" t="s">
        <v>1107</v>
      </c>
      <c r="G85" s="412" t="s">
        <v>1128</v>
      </c>
      <c r="H85" s="414" t="str">
        <f t="shared" si="1"/>
        <v>CanariasUnifamiliarF.Existenteα2</v>
      </c>
      <c r="I85" s="411" t="s">
        <v>1122</v>
      </c>
      <c r="J85" s="411">
        <v>22.5</v>
      </c>
      <c r="K85" s="411" t="s">
        <v>1122</v>
      </c>
      <c r="L85" s="411">
        <v>29.5</v>
      </c>
      <c r="M85" s="411">
        <v>29.4</v>
      </c>
      <c r="N85" s="411">
        <v>59.6</v>
      </c>
      <c r="O85" s="411" t="s">
        <v>1122</v>
      </c>
      <c r="P85" s="411">
        <v>8.6</v>
      </c>
      <c r="Q85" s="411">
        <v>8.6</v>
      </c>
      <c r="R85" s="411">
        <v>16.7</v>
      </c>
      <c r="T85"/>
      <c r="V85" s="410"/>
    </row>
    <row r="86" spans="1:22">
      <c r="A86" s="411" t="s">
        <v>1105</v>
      </c>
      <c r="B86" s="412">
        <v>85</v>
      </c>
      <c r="C86" s="413" t="s">
        <v>1126</v>
      </c>
      <c r="D86" s="413" t="s">
        <v>1089</v>
      </c>
      <c r="E86" s="414" t="s">
        <v>1454</v>
      </c>
      <c r="F86" s="413" t="s">
        <v>1107</v>
      </c>
      <c r="G86" s="412" t="s">
        <v>1129</v>
      </c>
      <c r="H86" s="414" t="str">
        <f t="shared" si="1"/>
        <v>CanariasUnifamiliarA.Existenteα3</v>
      </c>
      <c r="I86" s="411" t="s">
        <v>1122</v>
      </c>
      <c r="J86" s="411">
        <v>10</v>
      </c>
      <c r="K86" s="411" t="s">
        <v>1122</v>
      </c>
      <c r="L86" s="411">
        <v>13.1</v>
      </c>
      <c r="M86" s="411">
        <v>5.5</v>
      </c>
      <c r="N86" s="411">
        <v>10.6</v>
      </c>
      <c r="O86" s="411" t="s">
        <v>1122</v>
      </c>
      <c r="P86" s="411">
        <v>3.8</v>
      </c>
      <c r="Q86" s="411">
        <v>1.5</v>
      </c>
      <c r="R86" s="411">
        <v>3</v>
      </c>
      <c r="T86"/>
      <c r="V86" s="410"/>
    </row>
    <row r="87" spans="1:22">
      <c r="A87" s="411" t="s">
        <v>1105</v>
      </c>
      <c r="B87" s="412">
        <v>86</v>
      </c>
      <c r="C87" s="413" t="s">
        <v>1126</v>
      </c>
      <c r="D87" s="413" t="s">
        <v>1089</v>
      </c>
      <c r="E87" s="414" t="s">
        <v>1455</v>
      </c>
      <c r="F87" s="413" t="s">
        <v>1107</v>
      </c>
      <c r="G87" s="412" t="s">
        <v>1129</v>
      </c>
      <c r="H87" s="414" t="str">
        <f t="shared" si="1"/>
        <v>CanariasUnifamiliarB.Existenteα3</v>
      </c>
      <c r="I87" s="411" t="s">
        <v>1122</v>
      </c>
      <c r="J87" s="411">
        <v>14.3</v>
      </c>
      <c r="K87" s="411" t="s">
        <v>1122</v>
      </c>
      <c r="L87" s="411">
        <v>18.7</v>
      </c>
      <c r="M87" s="411">
        <v>6.5</v>
      </c>
      <c r="N87" s="411">
        <v>20.100000000000001</v>
      </c>
      <c r="O87" s="411" t="s">
        <v>1122</v>
      </c>
      <c r="P87" s="411">
        <v>5.4</v>
      </c>
      <c r="Q87" s="411">
        <v>1.8</v>
      </c>
      <c r="R87" s="411">
        <v>5.7</v>
      </c>
      <c r="T87"/>
      <c r="V87" s="410"/>
    </row>
    <row r="88" spans="1:22">
      <c r="A88" s="411" t="s">
        <v>1105</v>
      </c>
      <c r="B88" s="412">
        <v>87</v>
      </c>
      <c r="C88" s="413" t="s">
        <v>1126</v>
      </c>
      <c r="D88" s="413" t="s">
        <v>1089</v>
      </c>
      <c r="E88" s="414" t="s">
        <v>1456</v>
      </c>
      <c r="F88" s="413" t="s">
        <v>1107</v>
      </c>
      <c r="G88" s="412" t="s">
        <v>1129</v>
      </c>
      <c r="H88" s="414" t="str">
        <f t="shared" si="1"/>
        <v>CanariasUnifamiliarC.Existenteα3</v>
      </c>
      <c r="I88" s="411" t="s">
        <v>1122</v>
      </c>
      <c r="J88" s="411">
        <v>20.399999999999999</v>
      </c>
      <c r="K88" s="411" t="s">
        <v>1122</v>
      </c>
      <c r="L88" s="411">
        <v>26.7</v>
      </c>
      <c r="M88" s="411">
        <v>7.8</v>
      </c>
      <c r="N88" s="411">
        <v>33.9</v>
      </c>
      <c r="O88" s="411" t="s">
        <v>1122</v>
      </c>
      <c r="P88" s="411">
        <v>7.7</v>
      </c>
      <c r="Q88" s="411">
        <v>2.1</v>
      </c>
      <c r="R88" s="411">
        <v>9.6999999999999993</v>
      </c>
      <c r="T88"/>
      <c r="V88" s="410"/>
    </row>
    <row r="89" spans="1:22">
      <c r="A89" s="411" t="s">
        <v>1105</v>
      </c>
      <c r="B89" s="412">
        <v>88</v>
      </c>
      <c r="C89" s="413" t="s">
        <v>1126</v>
      </c>
      <c r="D89" s="413" t="s">
        <v>1089</v>
      </c>
      <c r="E89" s="414" t="s">
        <v>1457</v>
      </c>
      <c r="F89" s="413" t="s">
        <v>1107</v>
      </c>
      <c r="G89" s="412" t="s">
        <v>1129</v>
      </c>
      <c r="H89" s="414" t="str">
        <f t="shared" si="1"/>
        <v>CanariasUnifamiliarD.Existenteα3</v>
      </c>
      <c r="I89" s="411" t="s">
        <v>1122</v>
      </c>
      <c r="J89" s="411">
        <v>29.7</v>
      </c>
      <c r="K89" s="411" t="s">
        <v>1122</v>
      </c>
      <c r="L89" s="411">
        <v>38.9</v>
      </c>
      <c r="M89" s="411">
        <v>9.9</v>
      </c>
      <c r="N89" s="411">
        <v>54.4</v>
      </c>
      <c r="O89" s="411" t="s">
        <v>1122</v>
      </c>
      <c r="P89" s="411">
        <v>11.3</v>
      </c>
      <c r="Q89" s="411">
        <v>2.7</v>
      </c>
      <c r="R89" s="411">
        <v>15.6</v>
      </c>
      <c r="T89"/>
      <c r="V89" s="410"/>
    </row>
    <row r="90" spans="1:22">
      <c r="A90" s="411" t="s">
        <v>1105</v>
      </c>
      <c r="B90" s="412">
        <v>89</v>
      </c>
      <c r="C90" s="413" t="s">
        <v>1126</v>
      </c>
      <c r="D90" s="413" t="s">
        <v>1089</v>
      </c>
      <c r="E90" s="414" t="s">
        <v>1458</v>
      </c>
      <c r="F90" s="413" t="s">
        <v>1107</v>
      </c>
      <c r="G90" s="412" t="s">
        <v>1129</v>
      </c>
      <c r="H90" s="414" t="str">
        <f t="shared" si="1"/>
        <v>CanariasUnifamiliarE.Existenteα3</v>
      </c>
      <c r="I90" s="411" t="s">
        <v>1122</v>
      </c>
      <c r="J90" s="411">
        <v>36.700000000000003</v>
      </c>
      <c r="K90" s="411" t="s">
        <v>1122</v>
      </c>
      <c r="L90" s="411">
        <v>48</v>
      </c>
      <c r="M90" s="411">
        <v>26.9</v>
      </c>
      <c r="N90" s="411">
        <v>75</v>
      </c>
      <c r="O90" s="411" t="s">
        <v>1122</v>
      </c>
      <c r="P90" s="411">
        <v>13.9</v>
      </c>
      <c r="Q90" s="411">
        <v>7.3</v>
      </c>
      <c r="R90" s="411">
        <v>21.3</v>
      </c>
      <c r="T90"/>
      <c r="V90" s="410"/>
    </row>
    <row r="91" spans="1:22">
      <c r="A91" s="411" t="s">
        <v>1105</v>
      </c>
      <c r="B91" s="412">
        <v>90</v>
      </c>
      <c r="C91" s="413" t="s">
        <v>1126</v>
      </c>
      <c r="D91" s="413" t="s">
        <v>1089</v>
      </c>
      <c r="E91" s="414" t="s">
        <v>1459</v>
      </c>
      <c r="F91" s="413" t="s">
        <v>1107</v>
      </c>
      <c r="G91" s="412" t="s">
        <v>1129</v>
      </c>
      <c r="H91" s="414" t="str">
        <f t="shared" si="1"/>
        <v>CanariasUnifamiliarF.Existenteα3</v>
      </c>
      <c r="I91" s="411" t="s">
        <v>1122</v>
      </c>
      <c r="J91" s="411">
        <v>45.1</v>
      </c>
      <c r="K91" s="411" t="s">
        <v>1122</v>
      </c>
      <c r="L91" s="411">
        <v>59.1</v>
      </c>
      <c r="M91" s="411">
        <v>29.4</v>
      </c>
      <c r="N91" s="411">
        <v>87.7</v>
      </c>
      <c r="O91" s="411" t="s">
        <v>1122</v>
      </c>
      <c r="P91" s="411">
        <v>17.100000000000001</v>
      </c>
      <c r="Q91" s="411">
        <v>8.6</v>
      </c>
      <c r="R91" s="411">
        <v>25.5</v>
      </c>
      <c r="T91"/>
      <c r="V91" s="410"/>
    </row>
    <row r="92" spans="1:22">
      <c r="A92" s="411" t="s">
        <v>1105</v>
      </c>
      <c r="B92" s="412">
        <v>91</v>
      </c>
      <c r="C92" s="413" t="s">
        <v>1126</v>
      </c>
      <c r="D92" s="413" t="s">
        <v>1089</v>
      </c>
      <c r="E92" s="414" t="s">
        <v>1454</v>
      </c>
      <c r="F92" s="413" t="s">
        <v>1107</v>
      </c>
      <c r="G92" s="412" t="s">
        <v>1130</v>
      </c>
      <c r="H92" s="414" t="str">
        <f t="shared" si="1"/>
        <v>CanariasUnifamiliarA.Existenteα4</v>
      </c>
      <c r="I92" s="411" t="s">
        <v>1122</v>
      </c>
      <c r="J92" s="411">
        <v>13.9</v>
      </c>
      <c r="K92" s="411" t="s">
        <v>1122</v>
      </c>
      <c r="L92" s="411">
        <v>18.2</v>
      </c>
      <c r="M92" s="411">
        <v>5.5</v>
      </c>
      <c r="N92" s="411">
        <v>13.8</v>
      </c>
      <c r="O92" s="411" t="s">
        <v>1122</v>
      </c>
      <c r="P92" s="411">
        <v>5.3</v>
      </c>
      <c r="Q92" s="411">
        <v>1.5</v>
      </c>
      <c r="R92" s="411">
        <v>4</v>
      </c>
      <c r="T92"/>
      <c r="V92" s="410"/>
    </row>
    <row r="93" spans="1:22">
      <c r="A93" s="411" t="s">
        <v>1105</v>
      </c>
      <c r="B93" s="412">
        <v>92</v>
      </c>
      <c r="C93" s="413" t="s">
        <v>1126</v>
      </c>
      <c r="D93" s="413" t="s">
        <v>1089</v>
      </c>
      <c r="E93" s="414" t="s">
        <v>1455</v>
      </c>
      <c r="F93" s="413" t="s">
        <v>1107</v>
      </c>
      <c r="G93" s="412" t="s">
        <v>1130</v>
      </c>
      <c r="H93" s="414" t="str">
        <f t="shared" si="1"/>
        <v>CanariasUnifamiliarB.Existenteα4</v>
      </c>
      <c r="I93" s="411" t="s">
        <v>1122</v>
      </c>
      <c r="J93" s="411">
        <v>20</v>
      </c>
      <c r="K93" s="411" t="s">
        <v>1122</v>
      </c>
      <c r="L93" s="411">
        <v>26.2</v>
      </c>
      <c r="M93" s="411">
        <v>6.5</v>
      </c>
      <c r="N93" s="411">
        <v>26.2</v>
      </c>
      <c r="O93" s="411" t="s">
        <v>1122</v>
      </c>
      <c r="P93" s="411">
        <v>7.6</v>
      </c>
      <c r="Q93" s="411">
        <v>1.8</v>
      </c>
      <c r="R93" s="411">
        <v>7.5</v>
      </c>
      <c r="T93"/>
      <c r="V93" s="410"/>
    </row>
    <row r="94" spans="1:22">
      <c r="A94" s="411" t="s">
        <v>1105</v>
      </c>
      <c r="B94" s="412">
        <v>93</v>
      </c>
      <c r="C94" s="413" t="s">
        <v>1126</v>
      </c>
      <c r="D94" s="413" t="s">
        <v>1089</v>
      </c>
      <c r="E94" s="414" t="s">
        <v>1456</v>
      </c>
      <c r="F94" s="413" t="s">
        <v>1107</v>
      </c>
      <c r="G94" s="412" t="s">
        <v>1130</v>
      </c>
      <c r="H94" s="414" t="str">
        <f t="shared" si="1"/>
        <v>CanariasUnifamiliarC.Existenteα4</v>
      </c>
      <c r="I94" s="411" t="s">
        <v>1122</v>
      </c>
      <c r="J94" s="411">
        <v>28.4</v>
      </c>
      <c r="K94" s="411" t="s">
        <v>1122</v>
      </c>
      <c r="L94" s="411">
        <v>37.299999999999997</v>
      </c>
      <c r="M94" s="411">
        <v>7.8</v>
      </c>
      <c r="N94" s="411">
        <v>44.4</v>
      </c>
      <c r="O94" s="411" t="s">
        <v>1122</v>
      </c>
      <c r="P94" s="411">
        <v>10.8</v>
      </c>
      <c r="Q94" s="411">
        <v>2.1</v>
      </c>
      <c r="R94" s="411">
        <v>12.7</v>
      </c>
      <c r="T94"/>
      <c r="V94" s="410"/>
    </row>
    <row r="95" spans="1:22">
      <c r="A95" s="411" t="s">
        <v>1105</v>
      </c>
      <c r="B95" s="412">
        <v>94</v>
      </c>
      <c r="C95" s="413" t="s">
        <v>1126</v>
      </c>
      <c r="D95" s="413" t="s">
        <v>1089</v>
      </c>
      <c r="E95" s="414" t="s">
        <v>1457</v>
      </c>
      <c r="F95" s="413" t="s">
        <v>1107</v>
      </c>
      <c r="G95" s="412" t="s">
        <v>1130</v>
      </c>
      <c r="H95" s="414" t="str">
        <f t="shared" si="1"/>
        <v>CanariasUnifamiliarD.Existenteα4</v>
      </c>
      <c r="I95" s="411" t="s">
        <v>1122</v>
      </c>
      <c r="J95" s="411">
        <v>41.4</v>
      </c>
      <c r="K95" s="411" t="s">
        <v>1122</v>
      </c>
      <c r="L95" s="411">
        <v>54.3</v>
      </c>
      <c r="M95" s="411">
        <v>9.9</v>
      </c>
      <c r="N95" s="411">
        <v>71.099999999999994</v>
      </c>
      <c r="O95" s="411" t="s">
        <v>1122</v>
      </c>
      <c r="P95" s="411">
        <v>15.7</v>
      </c>
      <c r="Q95" s="411">
        <v>2.7</v>
      </c>
      <c r="R95" s="411">
        <v>20.399999999999999</v>
      </c>
      <c r="T95"/>
      <c r="V95" s="410"/>
    </row>
    <row r="96" spans="1:22">
      <c r="A96" s="411" t="s">
        <v>1105</v>
      </c>
      <c r="B96" s="412">
        <v>95</v>
      </c>
      <c r="C96" s="413" t="s">
        <v>1126</v>
      </c>
      <c r="D96" s="413" t="s">
        <v>1089</v>
      </c>
      <c r="E96" s="414" t="s">
        <v>1458</v>
      </c>
      <c r="F96" s="413" t="s">
        <v>1107</v>
      </c>
      <c r="G96" s="412" t="s">
        <v>1130</v>
      </c>
      <c r="H96" s="414" t="str">
        <f t="shared" si="1"/>
        <v>CanariasUnifamiliarE.Existenteα4</v>
      </c>
      <c r="I96" s="411" t="s">
        <v>1122</v>
      </c>
      <c r="J96" s="411">
        <v>50.9</v>
      </c>
      <c r="K96" s="411" t="s">
        <v>1122</v>
      </c>
      <c r="L96" s="411">
        <v>66.7</v>
      </c>
      <c r="M96" s="411">
        <v>26.9</v>
      </c>
      <c r="N96" s="411">
        <v>93.7</v>
      </c>
      <c r="O96" s="411" t="s">
        <v>1122</v>
      </c>
      <c r="P96" s="411">
        <v>19.399999999999999</v>
      </c>
      <c r="Q96" s="411">
        <v>7.3</v>
      </c>
      <c r="R96" s="411">
        <v>26.7</v>
      </c>
      <c r="T96"/>
      <c r="V96" s="410"/>
    </row>
    <row r="97" spans="1:22">
      <c r="A97" s="411" t="s">
        <v>1105</v>
      </c>
      <c r="B97" s="412">
        <v>96</v>
      </c>
      <c r="C97" s="413" t="s">
        <v>1126</v>
      </c>
      <c r="D97" s="413" t="s">
        <v>1089</v>
      </c>
      <c r="E97" s="414" t="s">
        <v>1459</v>
      </c>
      <c r="F97" s="413" t="s">
        <v>1107</v>
      </c>
      <c r="G97" s="412" t="s">
        <v>1130</v>
      </c>
      <c r="H97" s="414" t="str">
        <f t="shared" si="1"/>
        <v>CanariasUnifamiliarF.Existenteα4</v>
      </c>
      <c r="I97" s="411" t="s">
        <v>1122</v>
      </c>
      <c r="J97" s="411">
        <v>62.6</v>
      </c>
      <c r="K97" s="411" t="s">
        <v>1122</v>
      </c>
      <c r="L97" s="411">
        <v>82.1</v>
      </c>
      <c r="M97" s="411">
        <v>29.4</v>
      </c>
      <c r="N97" s="411">
        <v>102.1</v>
      </c>
      <c r="O97" s="411" t="s">
        <v>1122</v>
      </c>
      <c r="P97" s="411">
        <v>23.8</v>
      </c>
      <c r="Q97" s="411">
        <v>8.6</v>
      </c>
      <c r="R97" s="411">
        <v>29.1</v>
      </c>
      <c r="T97"/>
      <c r="V97" s="410"/>
    </row>
    <row r="98" spans="1:22">
      <c r="A98" s="411" t="s">
        <v>1105</v>
      </c>
      <c r="B98" s="412">
        <v>97</v>
      </c>
      <c r="C98" s="413" t="s">
        <v>1126</v>
      </c>
      <c r="D98" s="413" t="s">
        <v>1089</v>
      </c>
      <c r="E98" s="414" t="s">
        <v>1454</v>
      </c>
      <c r="F98" s="413" t="s">
        <v>1107</v>
      </c>
      <c r="G98" s="412" t="s">
        <v>9</v>
      </c>
      <c r="H98" s="414" t="str">
        <f t="shared" si="1"/>
        <v>CanariasUnifamiliarA.ExistenteA1</v>
      </c>
      <c r="I98" s="411">
        <v>5.2</v>
      </c>
      <c r="J98" s="411" t="s">
        <v>1122</v>
      </c>
      <c r="K98" s="411">
        <v>8</v>
      </c>
      <c r="L98" s="411" t="s">
        <v>1122</v>
      </c>
      <c r="M98" s="411">
        <v>5.5</v>
      </c>
      <c r="N98" s="411">
        <v>12.9</v>
      </c>
      <c r="O98" s="411">
        <v>2</v>
      </c>
      <c r="P98" s="411" t="s">
        <v>1122</v>
      </c>
      <c r="Q98" s="411">
        <v>1.5</v>
      </c>
      <c r="R98" s="411">
        <v>3.2</v>
      </c>
      <c r="T98"/>
      <c r="V98" s="410"/>
    </row>
    <row r="99" spans="1:22">
      <c r="A99" s="411" t="s">
        <v>1105</v>
      </c>
      <c r="B99" s="412">
        <v>98</v>
      </c>
      <c r="C99" s="413" t="s">
        <v>1126</v>
      </c>
      <c r="D99" s="413" t="s">
        <v>1089</v>
      </c>
      <c r="E99" s="414" t="s">
        <v>1455</v>
      </c>
      <c r="F99" s="413" t="s">
        <v>1107</v>
      </c>
      <c r="G99" s="412" t="s">
        <v>9</v>
      </c>
      <c r="H99" s="414" t="str">
        <f t="shared" si="1"/>
        <v>CanariasUnifamiliarB.ExistenteA1</v>
      </c>
      <c r="I99" s="411">
        <v>12</v>
      </c>
      <c r="J99" s="411" t="s">
        <v>1122</v>
      </c>
      <c r="K99" s="411">
        <v>18.600000000000001</v>
      </c>
      <c r="L99" s="411" t="s">
        <v>1122</v>
      </c>
      <c r="M99" s="411">
        <v>6.5</v>
      </c>
      <c r="N99" s="411">
        <v>24.6</v>
      </c>
      <c r="O99" s="411">
        <v>4.5999999999999996</v>
      </c>
      <c r="P99" s="411" t="s">
        <v>1122</v>
      </c>
      <c r="Q99" s="411">
        <v>1.8</v>
      </c>
      <c r="R99" s="411">
        <v>6.1</v>
      </c>
      <c r="T99"/>
      <c r="V99" s="410"/>
    </row>
    <row r="100" spans="1:22">
      <c r="A100" s="411" t="s">
        <v>1105</v>
      </c>
      <c r="B100" s="412">
        <v>99</v>
      </c>
      <c r="C100" s="413" t="s">
        <v>1126</v>
      </c>
      <c r="D100" s="413" t="s">
        <v>1089</v>
      </c>
      <c r="E100" s="414" t="s">
        <v>1456</v>
      </c>
      <c r="F100" s="413" t="s">
        <v>1107</v>
      </c>
      <c r="G100" s="412" t="s">
        <v>9</v>
      </c>
      <c r="H100" s="414" t="str">
        <f t="shared" si="1"/>
        <v>CanariasUnifamiliarC.ExistenteA1</v>
      </c>
      <c r="I100" s="411">
        <v>21.7</v>
      </c>
      <c r="J100" s="411" t="s">
        <v>1122</v>
      </c>
      <c r="K100" s="411">
        <v>33.6</v>
      </c>
      <c r="L100" s="411" t="s">
        <v>1122</v>
      </c>
      <c r="M100" s="411">
        <v>7.8</v>
      </c>
      <c r="N100" s="411">
        <v>41.5</v>
      </c>
      <c r="O100" s="411">
        <v>8.1999999999999993</v>
      </c>
      <c r="P100" s="411" t="s">
        <v>1122</v>
      </c>
      <c r="Q100" s="411">
        <v>2.1</v>
      </c>
      <c r="R100" s="411">
        <v>10.4</v>
      </c>
      <c r="T100"/>
      <c r="V100" s="410"/>
    </row>
    <row r="101" spans="1:22">
      <c r="A101" s="411" t="s">
        <v>1105</v>
      </c>
      <c r="B101" s="412">
        <v>100</v>
      </c>
      <c r="C101" s="413" t="s">
        <v>1126</v>
      </c>
      <c r="D101" s="413" t="s">
        <v>1089</v>
      </c>
      <c r="E101" s="414" t="s">
        <v>1457</v>
      </c>
      <c r="F101" s="413" t="s">
        <v>1107</v>
      </c>
      <c r="G101" s="412" t="s">
        <v>9</v>
      </c>
      <c r="H101" s="414" t="str">
        <f t="shared" si="1"/>
        <v>CanariasUnifamiliarD.ExistenteA1</v>
      </c>
      <c r="I101" s="411">
        <v>36.299999999999997</v>
      </c>
      <c r="J101" s="411" t="s">
        <v>1122</v>
      </c>
      <c r="K101" s="411">
        <v>56.3</v>
      </c>
      <c r="L101" s="411" t="s">
        <v>1122</v>
      </c>
      <c r="M101" s="411">
        <v>9.9</v>
      </c>
      <c r="N101" s="411">
        <v>66.5</v>
      </c>
      <c r="O101" s="411">
        <v>13.8</v>
      </c>
      <c r="P101" s="411" t="s">
        <v>1122</v>
      </c>
      <c r="Q101" s="411">
        <v>2.7</v>
      </c>
      <c r="R101" s="411">
        <v>16.600000000000001</v>
      </c>
      <c r="T101"/>
      <c r="V101" s="410"/>
    </row>
    <row r="102" spans="1:22">
      <c r="A102" s="411" t="s">
        <v>1105</v>
      </c>
      <c r="B102" s="412">
        <v>101</v>
      </c>
      <c r="C102" s="413" t="s">
        <v>1126</v>
      </c>
      <c r="D102" s="413" t="s">
        <v>1089</v>
      </c>
      <c r="E102" s="414" t="s">
        <v>1458</v>
      </c>
      <c r="F102" s="413" t="s">
        <v>1107</v>
      </c>
      <c r="G102" s="412" t="s">
        <v>9</v>
      </c>
      <c r="H102" s="414" t="str">
        <f t="shared" si="1"/>
        <v>CanariasUnifamiliarE.ExistenteA1</v>
      </c>
      <c r="I102" s="411">
        <v>62.5</v>
      </c>
      <c r="J102" s="411" t="s">
        <v>1122</v>
      </c>
      <c r="K102" s="411">
        <v>124.4</v>
      </c>
      <c r="L102" s="411" t="s">
        <v>1122</v>
      </c>
      <c r="M102" s="411">
        <v>26.9</v>
      </c>
      <c r="N102" s="411">
        <v>151.30000000000001</v>
      </c>
      <c r="O102" s="411">
        <v>33.799999999999997</v>
      </c>
      <c r="P102" s="411" t="s">
        <v>1122</v>
      </c>
      <c r="Q102" s="411">
        <v>7.3</v>
      </c>
      <c r="R102" s="411">
        <v>41.1</v>
      </c>
      <c r="T102"/>
      <c r="V102" s="410"/>
    </row>
    <row r="103" spans="1:22">
      <c r="A103" s="411" t="s">
        <v>1105</v>
      </c>
      <c r="B103" s="412">
        <v>102</v>
      </c>
      <c r="C103" s="413" t="s">
        <v>1126</v>
      </c>
      <c r="D103" s="413" t="s">
        <v>1089</v>
      </c>
      <c r="E103" s="414" t="s">
        <v>1459</v>
      </c>
      <c r="F103" s="413" t="s">
        <v>1107</v>
      </c>
      <c r="G103" s="412" t="s">
        <v>9</v>
      </c>
      <c r="H103" s="414" t="str">
        <f t="shared" si="1"/>
        <v>CanariasUnifamiliarF.ExistenteA1</v>
      </c>
      <c r="I103" s="411">
        <v>80.599999999999994</v>
      </c>
      <c r="J103" s="411" t="s">
        <v>1122</v>
      </c>
      <c r="K103" s="411">
        <v>153</v>
      </c>
      <c r="L103" s="411" t="s">
        <v>1122</v>
      </c>
      <c r="M103" s="411">
        <v>29.4</v>
      </c>
      <c r="N103" s="411">
        <v>177</v>
      </c>
      <c r="O103" s="411">
        <v>43.5</v>
      </c>
      <c r="P103" s="411" t="s">
        <v>1122</v>
      </c>
      <c r="Q103" s="411">
        <v>8.6</v>
      </c>
      <c r="R103" s="411">
        <v>48.1</v>
      </c>
      <c r="T103"/>
      <c r="V103" s="410"/>
    </row>
    <row r="104" spans="1:22">
      <c r="A104" s="411" t="s">
        <v>1105</v>
      </c>
      <c r="B104" s="412">
        <v>103</v>
      </c>
      <c r="C104" s="413" t="s">
        <v>1126</v>
      </c>
      <c r="D104" s="413" t="s">
        <v>1089</v>
      </c>
      <c r="E104" s="414" t="s">
        <v>1454</v>
      </c>
      <c r="F104" s="413" t="s">
        <v>1107</v>
      </c>
      <c r="G104" s="412" t="s">
        <v>10</v>
      </c>
      <c r="H104" s="414" t="str">
        <f t="shared" si="1"/>
        <v>CanariasUnifamiliarA.ExistenteA2</v>
      </c>
      <c r="I104" s="411">
        <v>5.2</v>
      </c>
      <c r="J104" s="411">
        <v>3.9</v>
      </c>
      <c r="K104" s="411">
        <v>8</v>
      </c>
      <c r="L104" s="411">
        <v>5.2</v>
      </c>
      <c r="M104" s="411">
        <v>5.5</v>
      </c>
      <c r="N104" s="411">
        <v>17</v>
      </c>
      <c r="O104" s="411">
        <v>2</v>
      </c>
      <c r="P104" s="411">
        <v>1.5</v>
      </c>
      <c r="Q104" s="411">
        <v>1.5</v>
      </c>
      <c r="R104" s="411">
        <v>4.4000000000000004</v>
      </c>
      <c r="T104"/>
      <c r="V104" s="410"/>
    </row>
    <row r="105" spans="1:22">
      <c r="A105" s="411" t="s">
        <v>1105</v>
      </c>
      <c r="B105" s="412">
        <v>104</v>
      </c>
      <c r="C105" s="413" t="s">
        <v>1126</v>
      </c>
      <c r="D105" s="413" t="s">
        <v>1089</v>
      </c>
      <c r="E105" s="414" t="s">
        <v>1455</v>
      </c>
      <c r="F105" s="413" t="s">
        <v>1107</v>
      </c>
      <c r="G105" s="412" t="s">
        <v>10</v>
      </c>
      <c r="H105" s="414" t="str">
        <f t="shared" si="1"/>
        <v>CanariasUnifamiliarB.ExistenteA2</v>
      </c>
      <c r="I105" s="411">
        <v>12</v>
      </c>
      <c r="J105" s="411">
        <v>6.4</v>
      </c>
      <c r="K105" s="411">
        <v>18.600000000000001</v>
      </c>
      <c r="L105" s="411">
        <v>8.4</v>
      </c>
      <c r="M105" s="411">
        <v>6.5</v>
      </c>
      <c r="N105" s="411">
        <v>32.200000000000003</v>
      </c>
      <c r="O105" s="411">
        <v>4.5999999999999996</v>
      </c>
      <c r="P105" s="411">
        <v>2.4</v>
      </c>
      <c r="Q105" s="411">
        <v>1.8</v>
      </c>
      <c r="R105" s="411">
        <v>8.4</v>
      </c>
      <c r="T105"/>
      <c r="V105" s="410"/>
    </row>
    <row r="106" spans="1:22">
      <c r="A106" s="411" t="s">
        <v>1105</v>
      </c>
      <c r="B106" s="412">
        <v>105</v>
      </c>
      <c r="C106" s="413" t="s">
        <v>1126</v>
      </c>
      <c r="D106" s="413" t="s">
        <v>1089</v>
      </c>
      <c r="E106" s="414" t="s">
        <v>1456</v>
      </c>
      <c r="F106" s="413" t="s">
        <v>1107</v>
      </c>
      <c r="G106" s="412" t="s">
        <v>10</v>
      </c>
      <c r="H106" s="414" t="str">
        <f t="shared" si="1"/>
        <v>CanariasUnifamiliarC.ExistenteA2</v>
      </c>
      <c r="I106" s="411">
        <v>21.7</v>
      </c>
      <c r="J106" s="411">
        <v>9.9</v>
      </c>
      <c r="K106" s="411">
        <v>33.6</v>
      </c>
      <c r="L106" s="411">
        <v>13</v>
      </c>
      <c r="M106" s="411">
        <v>7.8</v>
      </c>
      <c r="N106" s="411">
        <v>54.5</v>
      </c>
      <c r="O106" s="411">
        <v>8.1999999999999993</v>
      </c>
      <c r="P106" s="411">
        <v>3.8</v>
      </c>
      <c r="Q106" s="411">
        <v>2.1</v>
      </c>
      <c r="R106" s="411">
        <v>14.2</v>
      </c>
      <c r="T106"/>
      <c r="V106" s="410"/>
    </row>
    <row r="107" spans="1:22">
      <c r="A107" s="411" t="s">
        <v>1105</v>
      </c>
      <c r="B107" s="412">
        <v>106</v>
      </c>
      <c r="C107" s="413" t="s">
        <v>1126</v>
      </c>
      <c r="D107" s="413" t="s">
        <v>1089</v>
      </c>
      <c r="E107" s="414" t="s">
        <v>1457</v>
      </c>
      <c r="F107" s="413" t="s">
        <v>1107</v>
      </c>
      <c r="G107" s="412" t="s">
        <v>10</v>
      </c>
      <c r="H107" s="414" t="str">
        <f t="shared" si="1"/>
        <v>CanariasUnifamiliarD.ExistenteA2</v>
      </c>
      <c r="I107" s="411">
        <v>36.299999999999997</v>
      </c>
      <c r="J107" s="411">
        <v>15.2</v>
      </c>
      <c r="K107" s="411">
        <v>56.3</v>
      </c>
      <c r="L107" s="411">
        <v>20</v>
      </c>
      <c r="M107" s="411">
        <v>9.9</v>
      </c>
      <c r="N107" s="411">
        <v>87.3</v>
      </c>
      <c r="O107" s="411">
        <v>13.8</v>
      </c>
      <c r="P107" s="411">
        <v>5.8</v>
      </c>
      <c r="Q107" s="411">
        <v>2.7</v>
      </c>
      <c r="R107" s="411">
        <v>22.7</v>
      </c>
      <c r="T107"/>
      <c r="V107" s="410"/>
    </row>
    <row r="108" spans="1:22">
      <c r="A108" s="411" t="s">
        <v>1105</v>
      </c>
      <c r="B108" s="412">
        <v>107</v>
      </c>
      <c r="C108" s="413" t="s">
        <v>1126</v>
      </c>
      <c r="D108" s="413" t="s">
        <v>1089</v>
      </c>
      <c r="E108" s="414" t="s">
        <v>1458</v>
      </c>
      <c r="F108" s="413" t="s">
        <v>1107</v>
      </c>
      <c r="G108" s="412" t="s">
        <v>10</v>
      </c>
      <c r="H108" s="414" t="str">
        <f t="shared" si="1"/>
        <v>CanariasUnifamiliarE.ExistenteA2</v>
      </c>
      <c r="I108" s="411">
        <v>62.5</v>
      </c>
      <c r="J108" s="411">
        <v>18.3</v>
      </c>
      <c r="K108" s="411">
        <v>124.4</v>
      </c>
      <c r="L108" s="411">
        <v>24</v>
      </c>
      <c r="M108" s="411">
        <v>26.9</v>
      </c>
      <c r="N108" s="411">
        <v>175.3</v>
      </c>
      <c r="O108" s="411">
        <v>33.799999999999997</v>
      </c>
      <c r="P108" s="411">
        <v>7</v>
      </c>
      <c r="Q108" s="411">
        <v>7.3</v>
      </c>
      <c r="R108" s="411">
        <v>48.1</v>
      </c>
      <c r="T108"/>
      <c r="V108" s="410"/>
    </row>
    <row r="109" spans="1:22">
      <c r="A109" s="411" t="s">
        <v>1105</v>
      </c>
      <c r="B109" s="412">
        <v>108</v>
      </c>
      <c r="C109" s="413" t="s">
        <v>1126</v>
      </c>
      <c r="D109" s="413" t="s">
        <v>1089</v>
      </c>
      <c r="E109" s="414" t="s">
        <v>1459</v>
      </c>
      <c r="F109" s="413" t="s">
        <v>1107</v>
      </c>
      <c r="G109" s="412" t="s">
        <v>10</v>
      </c>
      <c r="H109" s="414" t="str">
        <f t="shared" si="1"/>
        <v>CanariasUnifamiliarF.ExistenteA2</v>
      </c>
      <c r="I109" s="411">
        <v>80.599999999999994</v>
      </c>
      <c r="J109" s="411">
        <v>22.5</v>
      </c>
      <c r="K109" s="411">
        <v>153</v>
      </c>
      <c r="L109" s="411">
        <v>29.5</v>
      </c>
      <c r="M109" s="411">
        <v>29.4</v>
      </c>
      <c r="N109" s="411">
        <v>205.1</v>
      </c>
      <c r="O109" s="411">
        <v>43.5</v>
      </c>
      <c r="P109" s="411">
        <v>8.6</v>
      </c>
      <c r="Q109" s="411">
        <v>8.6</v>
      </c>
      <c r="R109" s="411">
        <v>56.2</v>
      </c>
      <c r="T109"/>
      <c r="V109" s="410"/>
    </row>
    <row r="110" spans="1:22">
      <c r="A110" s="411" t="s">
        <v>1105</v>
      </c>
      <c r="B110" s="412">
        <v>109</v>
      </c>
      <c r="C110" s="413" t="s">
        <v>1126</v>
      </c>
      <c r="D110" s="413" t="s">
        <v>1089</v>
      </c>
      <c r="E110" s="414" t="s">
        <v>1454</v>
      </c>
      <c r="F110" s="413" t="s">
        <v>1107</v>
      </c>
      <c r="G110" s="412" t="s">
        <v>1108</v>
      </c>
      <c r="H110" s="414" t="str">
        <f t="shared" si="1"/>
        <v>CanariasUnifamiliarA.ExistenteA3</v>
      </c>
      <c r="I110" s="411">
        <v>5.2</v>
      </c>
      <c r="J110" s="411">
        <v>10</v>
      </c>
      <c r="K110" s="411">
        <v>8</v>
      </c>
      <c r="L110" s="411">
        <v>13.1</v>
      </c>
      <c r="M110" s="411">
        <v>5.5</v>
      </c>
      <c r="N110" s="411">
        <v>21.2</v>
      </c>
      <c r="O110" s="411">
        <v>2</v>
      </c>
      <c r="P110" s="411">
        <v>3.8</v>
      </c>
      <c r="Q110" s="411">
        <v>1.5</v>
      </c>
      <c r="R110" s="411">
        <v>5.6</v>
      </c>
      <c r="T110"/>
      <c r="V110" s="410"/>
    </row>
    <row r="111" spans="1:22">
      <c r="A111" s="411" t="s">
        <v>1105</v>
      </c>
      <c r="B111" s="412">
        <v>110</v>
      </c>
      <c r="C111" s="413" t="s">
        <v>1126</v>
      </c>
      <c r="D111" s="413" t="s">
        <v>1089</v>
      </c>
      <c r="E111" s="414" t="s">
        <v>1455</v>
      </c>
      <c r="F111" s="413" t="s">
        <v>1107</v>
      </c>
      <c r="G111" s="412" t="s">
        <v>1108</v>
      </c>
      <c r="H111" s="414" t="str">
        <f t="shared" si="1"/>
        <v>CanariasUnifamiliarB.ExistenteA3</v>
      </c>
      <c r="I111" s="411">
        <v>12</v>
      </c>
      <c r="J111" s="411">
        <v>14.3</v>
      </c>
      <c r="K111" s="411">
        <v>18.600000000000001</v>
      </c>
      <c r="L111" s="411">
        <v>18.7</v>
      </c>
      <c r="M111" s="411">
        <v>6.5</v>
      </c>
      <c r="N111" s="411">
        <v>40.200000000000003</v>
      </c>
      <c r="O111" s="411">
        <v>4.5999999999999996</v>
      </c>
      <c r="P111" s="411">
        <v>5.4</v>
      </c>
      <c r="Q111" s="411">
        <v>1.8</v>
      </c>
      <c r="R111" s="411">
        <v>10.7</v>
      </c>
      <c r="T111"/>
      <c r="V111" s="410"/>
    </row>
    <row r="112" spans="1:22">
      <c r="A112" s="411" t="s">
        <v>1105</v>
      </c>
      <c r="B112" s="412">
        <v>111</v>
      </c>
      <c r="C112" s="413" t="s">
        <v>1126</v>
      </c>
      <c r="D112" s="413" t="s">
        <v>1089</v>
      </c>
      <c r="E112" s="414" t="s">
        <v>1456</v>
      </c>
      <c r="F112" s="413" t="s">
        <v>1107</v>
      </c>
      <c r="G112" s="412" t="s">
        <v>1108</v>
      </c>
      <c r="H112" s="414" t="str">
        <f t="shared" si="1"/>
        <v>CanariasUnifamiliarC.ExistenteA3</v>
      </c>
      <c r="I112" s="411">
        <v>21.7</v>
      </c>
      <c r="J112" s="411">
        <v>20.399999999999999</v>
      </c>
      <c r="K112" s="411">
        <v>33.6</v>
      </c>
      <c r="L112" s="411">
        <v>26.7</v>
      </c>
      <c r="M112" s="411">
        <v>7.8</v>
      </c>
      <c r="N112" s="411">
        <v>67.900000000000006</v>
      </c>
      <c r="O112" s="411">
        <v>8.1999999999999993</v>
      </c>
      <c r="P112" s="411">
        <v>7.7</v>
      </c>
      <c r="Q112" s="411">
        <v>2.1</v>
      </c>
      <c r="R112" s="411">
        <v>18</v>
      </c>
      <c r="T112"/>
      <c r="V112" s="410"/>
    </row>
    <row r="113" spans="1:22">
      <c r="A113" s="411" t="s">
        <v>1105</v>
      </c>
      <c r="B113" s="412">
        <v>112</v>
      </c>
      <c r="C113" s="413" t="s">
        <v>1126</v>
      </c>
      <c r="D113" s="413" t="s">
        <v>1089</v>
      </c>
      <c r="E113" s="414" t="s">
        <v>1457</v>
      </c>
      <c r="F113" s="413" t="s">
        <v>1107</v>
      </c>
      <c r="G113" s="412" t="s">
        <v>1108</v>
      </c>
      <c r="H113" s="414" t="str">
        <f t="shared" si="1"/>
        <v>CanariasUnifamiliarD.ExistenteA3</v>
      </c>
      <c r="I113" s="411">
        <v>36.299999999999997</v>
      </c>
      <c r="J113" s="411">
        <v>29.7</v>
      </c>
      <c r="K113" s="411">
        <v>56.3</v>
      </c>
      <c r="L113" s="411">
        <v>38.9</v>
      </c>
      <c r="M113" s="411">
        <v>9.9</v>
      </c>
      <c r="N113" s="411">
        <v>108.8</v>
      </c>
      <c r="O113" s="411">
        <v>13.8</v>
      </c>
      <c r="P113" s="411">
        <v>11.3</v>
      </c>
      <c r="Q113" s="411">
        <v>2.7</v>
      </c>
      <c r="R113" s="411">
        <v>28.9</v>
      </c>
      <c r="T113"/>
      <c r="V113" s="410"/>
    </row>
    <row r="114" spans="1:22">
      <c r="A114" s="411" t="s">
        <v>1105</v>
      </c>
      <c r="B114" s="412">
        <v>113</v>
      </c>
      <c r="C114" s="413" t="s">
        <v>1126</v>
      </c>
      <c r="D114" s="413" t="s">
        <v>1089</v>
      </c>
      <c r="E114" s="414" t="s">
        <v>1458</v>
      </c>
      <c r="F114" s="413" t="s">
        <v>1107</v>
      </c>
      <c r="G114" s="412" t="s">
        <v>1108</v>
      </c>
      <c r="H114" s="414" t="str">
        <f t="shared" si="1"/>
        <v>CanariasUnifamiliarE.ExistenteA3</v>
      </c>
      <c r="I114" s="411">
        <v>62.5</v>
      </c>
      <c r="J114" s="411">
        <v>36.700000000000003</v>
      </c>
      <c r="K114" s="411">
        <v>124.4</v>
      </c>
      <c r="L114" s="411">
        <v>48</v>
      </c>
      <c r="M114" s="411">
        <v>26.9</v>
      </c>
      <c r="N114" s="411">
        <v>199.4</v>
      </c>
      <c r="O114" s="411">
        <v>33.799999999999997</v>
      </c>
      <c r="P114" s="411">
        <v>13.9</v>
      </c>
      <c r="Q114" s="411">
        <v>7.3</v>
      </c>
      <c r="R114" s="411">
        <v>55</v>
      </c>
      <c r="T114"/>
      <c r="V114" s="410"/>
    </row>
    <row r="115" spans="1:22">
      <c r="A115" s="411" t="s">
        <v>1105</v>
      </c>
      <c r="B115" s="412">
        <v>114</v>
      </c>
      <c r="C115" s="413" t="s">
        <v>1126</v>
      </c>
      <c r="D115" s="413" t="s">
        <v>1089</v>
      </c>
      <c r="E115" s="414" t="s">
        <v>1459</v>
      </c>
      <c r="F115" s="413" t="s">
        <v>1107</v>
      </c>
      <c r="G115" s="412" t="s">
        <v>1108</v>
      </c>
      <c r="H115" s="414" t="str">
        <f t="shared" si="1"/>
        <v>CanariasUnifamiliarF.ExistenteA3</v>
      </c>
      <c r="I115" s="411">
        <v>80.599999999999994</v>
      </c>
      <c r="J115" s="411">
        <v>45.1</v>
      </c>
      <c r="K115" s="411">
        <v>153</v>
      </c>
      <c r="L115" s="411">
        <v>59.1</v>
      </c>
      <c r="M115" s="411">
        <v>29.4</v>
      </c>
      <c r="N115" s="411">
        <v>233.2</v>
      </c>
      <c r="O115" s="411">
        <v>43.5</v>
      </c>
      <c r="P115" s="411">
        <v>17.100000000000001</v>
      </c>
      <c r="Q115" s="411">
        <v>8.6</v>
      </c>
      <c r="R115" s="411">
        <v>66</v>
      </c>
      <c r="T115"/>
      <c r="V115" s="410"/>
    </row>
    <row r="116" spans="1:22">
      <c r="A116" s="411" t="s">
        <v>1105</v>
      </c>
      <c r="B116" s="412">
        <v>115</v>
      </c>
      <c r="C116" s="413" t="s">
        <v>1126</v>
      </c>
      <c r="D116" s="413" t="s">
        <v>1089</v>
      </c>
      <c r="E116" s="414" t="s">
        <v>1454</v>
      </c>
      <c r="F116" s="413" t="s">
        <v>1107</v>
      </c>
      <c r="G116" s="412" t="s">
        <v>1114</v>
      </c>
      <c r="H116" s="414" t="str">
        <f t="shared" si="1"/>
        <v>CanariasUnifamiliarA.ExistenteA4</v>
      </c>
      <c r="I116" s="411">
        <v>5.2</v>
      </c>
      <c r="J116" s="411">
        <v>13.9</v>
      </c>
      <c r="K116" s="411">
        <v>8</v>
      </c>
      <c r="L116" s="411">
        <v>18.2</v>
      </c>
      <c r="M116" s="411">
        <v>5.6</v>
      </c>
      <c r="N116" s="411">
        <v>24.5</v>
      </c>
      <c r="O116" s="411">
        <v>2</v>
      </c>
      <c r="P116" s="411">
        <v>5.3</v>
      </c>
      <c r="Q116" s="411">
        <v>1.5</v>
      </c>
      <c r="R116" s="411">
        <v>6.6</v>
      </c>
      <c r="T116"/>
      <c r="V116" s="410"/>
    </row>
    <row r="117" spans="1:22">
      <c r="A117" s="411" t="s">
        <v>1105</v>
      </c>
      <c r="B117" s="412">
        <v>116</v>
      </c>
      <c r="C117" s="413" t="s">
        <v>1126</v>
      </c>
      <c r="D117" s="413" t="s">
        <v>1089</v>
      </c>
      <c r="E117" s="414" t="s">
        <v>1455</v>
      </c>
      <c r="F117" s="413" t="s">
        <v>1107</v>
      </c>
      <c r="G117" s="412" t="s">
        <v>1114</v>
      </c>
      <c r="H117" s="414" t="str">
        <f t="shared" si="1"/>
        <v>CanariasUnifamiliarB.ExistenteA4</v>
      </c>
      <c r="I117" s="411">
        <v>12</v>
      </c>
      <c r="J117" s="411">
        <v>20</v>
      </c>
      <c r="K117" s="411">
        <v>18.600000000000001</v>
      </c>
      <c r="L117" s="411">
        <v>26.2</v>
      </c>
      <c r="M117" s="411">
        <v>6.6</v>
      </c>
      <c r="N117" s="411">
        <v>46.4</v>
      </c>
      <c r="O117" s="411">
        <v>4.5999999999999996</v>
      </c>
      <c r="P117" s="411">
        <v>7.6</v>
      </c>
      <c r="Q117" s="411">
        <v>1.8</v>
      </c>
      <c r="R117" s="411">
        <v>12.5</v>
      </c>
      <c r="T117"/>
      <c r="V117" s="410"/>
    </row>
    <row r="118" spans="1:22">
      <c r="A118" s="411" t="s">
        <v>1105</v>
      </c>
      <c r="B118" s="412">
        <v>117</v>
      </c>
      <c r="C118" s="413" t="s">
        <v>1126</v>
      </c>
      <c r="D118" s="413" t="s">
        <v>1089</v>
      </c>
      <c r="E118" s="414" t="s">
        <v>1456</v>
      </c>
      <c r="F118" s="413" t="s">
        <v>1107</v>
      </c>
      <c r="G118" s="412" t="s">
        <v>1114</v>
      </c>
      <c r="H118" s="414" t="str">
        <f t="shared" si="1"/>
        <v>CanariasUnifamiliarC.ExistenteA4</v>
      </c>
      <c r="I118" s="411">
        <v>21.7</v>
      </c>
      <c r="J118" s="411">
        <v>28.4</v>
      </c>
      <c r="K118" s="411">
        <v>33.6</v>
      </c>
      <c r="L118" s="411">
        <v>37.299999999999997</v>
      </c>
      <c r="M118" s="411">
        <v>8</v>
      </c>
      <c r="N118" s="411">
        <v>78.5</v>
      </c>
      <c r="O118" s="411">
        <v>8.1999999999999993</v>
      </c>
      <c r="P118" s="411">
        <v>10.8</v>
      </c>
      <c r="Q118" s="411">
        <v>2.2000000000000002</v>
      </c>
      <c r="R118" s="411">
        <v>21.1</v>
      </c>
      <c r="T118"/>
      <c r="V118" s="410"/>
    </row>
    <row r="119" spans="1:22">
      <c r="A119" s="411" t="s">
        <v>1105</v>
      </c>
      <c r="B119" s="412">
        <v>118</v>
      </c>
      <c r="C119" s="413" t="s">
        <v>1126</v>
      </c>
      <c r="D119" s="413" t="s">
        <v>1089</v>
      </c>
      <c r="E119" s="414" t="s">
        <v>1457</v>
      </c>
      <c r="F119" s="413" t="s">
        <v>1107</v>
      </c>
      <c r="G119" s="412" t="s">
        <v>1114</v>
      </c>
      <c r="H119" s="414" t="str">
        <f t="shared" si="1"/>
        <v>CanariasUnifamiliarD.ExistenteA4</v>
      </c>
      <c r="I119" s="411">
        <v>36.299999999999997</v>
      </c>
      <c r="J119" s="411">
        <v>41.4</v>
      </c>
      <c r="K119" s="411">
        <v>56.3</v>
      </c>
      <c r="L119" s="411">
        <v>54.3</v>
      </c>
      <c r="M119" s="411">
        <v>10</v>
      </c>
      <c r="N119" s="411">
        <v>125.8</v>
      </c>
      <c r="O119" s="411">
        <v>13.8</v>
      </c>
      <c r="P119" s="411">
        <v>15.7</v>
      </c>
      <c r="Q119" s="411">
        <v>2.7</v>
      </c>
      <c r="R119" s="411">
        <v>33.799999999999997</v>
      </c>
      <c r="T119"/>
      <c r="V119" s="410"/>
    </row>
    <row r="120" spans="1:22">
      <c r="A120" s="411" t="s">
        <v>1105</v>
      </c>
      <c r="B120" s="412">
        <v>119</v>
      </c>
      <c r="C120" s="413" t="s">
        <v>1126</v>
      </c>
      <c r="D120" s="413" t="s">
        <v>1089</v>
      </c>
      <c r="E120" s="414" t="s">
        <v>1458</v>
      </c>
      <c r="F120" s="413" t="s">
        <v>1107</v>
      </c>
      <c r="G120" s="412" t="s">
        <v>1114</v>
      </c>
      <c r="H120" s="414" t="str">
        <f t="shared" si="1"/>
        <v>CanariasUnifamiliarE.ExistenteA4</v>
      </c>
      <c r="I120" s="411">
        <v>62.5</v>
      </c>
      <c r="J120" s="411">
        <v>50.9</v>
      </c>
      <c r="K120" s="411">
        <v>124.4</v>
      </c>
      <c r="L120" s="411">
        <v>66.7</v>
      </c>
      <c r="M120" s="411">
        <v>27.4</v>
      </c>
      <c r="N120" s="411">
        <v>218.5</v>
      </c>
      <c r="O120" s="411">
        <v>33.799999999999997</v>
      </c>
      <c r="P120" s="411">
        <v>19.399999999999999</v>
      </c>
      <c r="Q120" s="411">
        <v>7.5</v>
      </c>
      <c r="R120" s="411">
        <v>60.6</v>
      </c>
      <c r="T120"/>
      <c r="V120" s="410"/>
    </row>
    <row r="121" spans="1:22">
      <c r="A121" s="411" t="s">
        <v>1105</v>
      </c>
      <c r="B121" s="412">
        <v>120</v>
      </c>
      <c r="C121" s="413" t="s">
        <v>1126</v>
      </c>
      <c r="D121" s="413" t="s">
        <v>1089</v>
      </c>
      <c r="E121" s="414" t="s">
        <v>1459</v>
      </c>
      <c r="F121" s="413" t="s">
        <v>1107</v>
      </c>
      <c r="G121" s="412" t="s">
        <v>1114</v>
      </c>
      <c r="H121" s="414" t="str">
        <f t="shared" si="1"/>
        <v>CanariasUnifamiliarF.ExistenteA4</v>
      </c>
      <c r="I121" s="411">
        <v>80.599999999999994</v>
      </c>
      <c r="J121" s="411">
        <v>62.6</v>
      </c>
      <c r="K121" s="411">
        <v>153</v>
      </c>
      <c r="L121" s="411">
        <v>82.1</v>
      </c>
      <c r="M121" s="411">
        <v>29.9</v>
      </c>
      <c r="N121" s="411">
        <v>238.2</v>
      </c>
      <c r="O121" s="411">
        <v>43.5</v>
      </c>
      <c r="P121" s="411">
        <v>23.8</v>
      </c>
      <c r="Q121" s="411">
        <v>8.6999999999999993</v>
      </c>
      <c r="R121" s="411">
        <v>66</v>
      </c>
      <c r="T121"/>
      <c r="V121" s="410"/>
    </row>
    <row r="122" spans="1:22">
      <c r="A122" s="411" t="s">
        <v>1105</v>
      </c>
      <c r="B122" s="412">
        <v>121</v>
      </c>
      <c r="C122" s="413" t="s">
        <v>1126</v>
      </c>
      <c r="D122" s="413" t="s">
        <v>1089</v>
      </c>
      <c r="E122" s="414" t="s">
        <v>1454</v>
      </c>
      <c r="F122" s="413" t="s">
        <v>1107</v>
      </c>
      <c r="G122" s="412" t="s">
        <v>1131</v>
      </c>
      <c r="H122" s="414" t="str">
        <f t="shared" si="1"/>
        <v>CanariasUnifamiliarA.ExistenteB1</v>
      </c>
      <c r="I122" s="411">
        <v>9.6999999999999993</v>
      </c>
      <c r="J122" s="411" t="s">
        <v>1122</v>
      </c>
      <c r="K122" s="411">
        <v>15</v>
      </c>
      <c r="L122" s="411" t="s">
        <v>1122</v>
      </c>
      <c r="M122" s="411">
        <v>6.7</v>
      </c>
      <c r="N122" s="411">
        <v>17.899999999999999</v>
      </c>
      <c r="O122" s="411">
        <v>3.7</v>
      </c>
      <c r="P122" s="411" t="s">
        <v>1122</v>
      </c>
      <c r="Q122" s="411">
        <v>1.8</v>
      </c>
      <c r="R122" s="411">
        <v>4.5</v>
      </c>
      <c r="T122"/>
      <c r="V122" s="410"/>
    </row>
    <row r="123" spans="1:22">
      <c r="A123" s="411" t="s">
        <v>1105</v>
      </c>
      <c r="B123" s="412">
        <v>122</v>
      </c>
      <c r="C123" s="413" t="s">
        <v>1126</v>
      </c>
      <c r="D123" s="413" t="s">
        <v>1089</v>
      </c>
      <c r="E123" s="414" t="s">
        <v>1455</v>
      </c>
      <c r="F123" s="413" t="s">
        <v>1107</v>
      </c>
      <c r="G123" s="412" t="s">
        <v>1131</v>
      </c>
      <c r="H123" s="414" t="str">
        <f t="shared" si="1"/>
        <v>CanariasUnifamiliarB.ExistenteB1</v>
      </c>
      <c r="I123" s="411">
        <v>18.399999999999999</v>
      </c>
      <c r="J123" s="411" t="s">
        <v>1122</v>
      </c>
      <c r="K123" s="411">
        <v>28.5</v>
      </c>
      <c r="L123" s="411" t="s">
        <v>1122</v>
      </c>
      <c r="M123" s="411">
        <v>7.9</v>
      </c>
      <c r="N123" s="411">
        <v>34</v>
      </c>
      <c r="O123" s="411">
        <v>7</v>
      </c>
      <c r="P123" s="411" t="s">
        <v>1122</v>
      </c>
      <c r="Q123" s="411">
        <v>2.1</v>
      </c>
      <c r="R123" s="411">
        <v>8.5</v>
      </c>
      <c r="T123"/>
      <c r="V123" s="410"/>
    </row>
    <row r="124" spans="1:22">
      <c r="A124" s="411" t="s">
        <v>1105</v>
      </c>
      <c r="B124" s="412">
        <v>123</v>
      </c>
      <c r="C124" s="413" t="s">
        <v>1126</v>
      </c>
      <c r="D124" s="413" t="s">
        <v>1089</v>
      </c>
      <c r="E124" s="414" t="s">
        <v>1456</v>
      </c>
      <c r="F124" s="413" t="s">
        <v>1107</v>
      </c>
      <c r="G124" s="412" t="s">
        <v>1131</v>
      </c>
      <c r="H124" s="414" t="str">
        <f t="shared" si="1"/>
        <v>CanariasUnifamiliarC.ExistenteB1</v>
      </c>
      <c r="I124" s="411">
        <v>31.1</v>
      </c>
      <c r="J124" s="411" t="s">
        <v>1122</v>
      </c>
      <c r="K124" s="411">
        <v>48.3</v>
      </c>
      <c r="L124" s="411" t="s">
        <v>1122</v>
      </c>
      <c r="M124" s="411">
        <v>9.6</v>
      </c>
      <c r="N124" s="411">
        <v>57.4</v>
      </c>
      <c r="O124" s="411">
        <v>11.8</v>
      </c>
      <c r="P124" s="411" t="s">
        <v>1122</v>
      </c>
      <c r="Q124" s="411">
        <v>2.6</v>
      </c>
      <c r="R124" s="411">
        <v>14.3</v>
      </c>
      <c r="T124"/>
      <c r="V124" s="410"/>
    </row>
    <row r="125" spans="1:22">
      <c r="A125" s="411" t="s">
        <v>1105</v>
      </c>
      <c r="B125" s="412">
        <v>124</v>
      </c>
      <c r="C125" s="413" t="s">
        <v>1126</v>
      </c>
      <c r="D125" s="413" t="s">
        <v>1089</v>
      </c>
      <c r="E125" s="414" t="s">
        <v>1457</v>
      </c>
      <c r="F125" s="413" t="s">
        <v>1107</v>
      </c>
      <c r="G125" s="412" t="s">
        <v>1131</v>
      </c>
      <c r="H125" s="414" t="str">
        <f t="shared" si="1"/>
        <v>CanariasUnifamiliarD.ExistenteB1</v>
      </c>
      <c r="I125" s="411">
        <v>49.9</v>
      </c>
      <c r="J125" s="411" t="s">
        <v>1122</v>
      </c>
      <c r="K125" s="411">
        <v>77.3</v>
      </c>
      <c r="L125" s="411" t="s">
        <v>1122</v>
      </c>
      <c r="M125" s="411">
        <v>12</v>
      </c>
      <c r="N125" s="411">
        <v>92</v>
      </c>
      <c r="O125" s="411">
        <v>19</v>
      </c>
      <c r="P125" s="411" t="s">
        <v>1122</v>
      </c>
      <c r="Q125" s="411">
        <v>3.3</v>
      </c>
      <c r="R125" s="411">
        <v>23</v>
      </c>
      <c r="T125"/>
      <c r="V125" s="410"/>
    </row>
    <row r="126" spans="1:22">
      <c r="A126" s="411" t="s">
        <v>1105</v>
      </c>
      <c r="B126" s="412">
        <v>125</v>
      </c>
      <c r="C126" s="413" t="s">
        <v>1126</v>
      </c>
      <c r="D126" s="413" t="s">
        <v>1089</v>
      </c>
      <c r="E126" s="414" t="s">
        <v>1458</v>
      </c>
      <c r="F126" s="413" t="s">
        <v>1107</v>
      </c>
      <c r="G126" s="412" t="s">
        <v>1131</v>
      </c>
      <c r="H126" s="414" t="str">
        <f t="shared" si="1"/>
        <v>CanariasUnifamiliarE.ExistenteB1</v>
      </c>
      <c r="I126" s="411">
        <v>83.6</v>
      </c>
      <c r="J126" s="411" t="s">
        <v>1122</v>
      </c>
      <c r="K126" s="411">
        <v>166.3</v>
      </c>
      <c r="L126" s="411" t="s">
        <v>1122</v>
      </c>
      <c r="M126" s="411">
        <v>28.4</v>
      </c>
      <c r="N126" s="411">
        <v>194.7</v>
      </c>
      <c r="O126" s="411">
        <v>45.1</v>
      </c>
      <c r="P126" s="411" t="s">
        <v>1122</v>
      </c>
      <c r="Q126" s="411">
        <v>7.7</v>
      </c>
      <c r="R126" s="411">
        <v>52.9</v>
      </c>
      <c r="T126"/>
      <c r="V126" s="410"/>
    </row>
    <row r="127" spans="1:22">
      <c r="A127" s="411" t="s">
        <v>1105</v>
      </c>
      <c r="B127" s="412">
        <v>126</v>
      </c>
      <c r="C127" s="413" t="s">
        <v>1126</v>
      </c>
      <c r="D127" s="413" t="s">
        <v>1089</v>
      </c>
      <c r="E127" s="414" t="s">
        <v>1459</v>
      </c>
      <c r="F127" s="413" t="s">
        <v>1107</v>
      </c>
      <c r="G127" s="412" t="s">
        <v>1131</v>
      </c>
      <c r="H127" s="414" t="str">
        <f t="shared" si="1"/>
        <v>CanariasUnifamiliarF.ExistenteB1</v>
      </c>
      <c r="I127" s="411">
        <v>102.8</v>
      </c>
      <c r="J127" s="411" t="s">
        <v>1122</v>
      </c>
      <c r="K127" s="411">
        <v>204.5</v>
      </c>
      <c r="L127" s="411" t="s">
        <v>1122</v>
      </c>
      <c r="M127" s="411">
        <v>30.9</v>
      </c>
      <c r="N127" s="411">
        <v>227.8</v>
      </c>
      <c r="O127" s="411">
        <v>55.5</v>
      </c>
      <c r="P127" s="411" t="s">
        <v>1122</v>
      </c>
      <c r="Q127" s="411">
        <v>9.1</v>
      </c>
      <c r="R127" s="411">
        <v>63.4</v>
      </c>
      <c r="T127"/>
      <c r="V127" s="410"/>
    </row>
    <row r="128" spans="1:22">
      <c r="A128" s="411" t="s">
        <v>1105</v>
      </c>
      <c r="B128" s="412">
        <v>127</v>
      </c>
      <c r="C128" s="413" t="s">
        <v>1126</v>
      </c>
      <c r="D128" s="413" t="s">
        <v>1089</v>
      </c>
      <c r="E128" s="414" t="s">
        <v>1454</v>
      </c>
      <c r="F128" s="413" t="s">
        <v>1107</v>
      </c>
      <c r="G128" s="412" t="s">
        <v>1132</v>
      </c>
      <c r="H128" s="414" t="str">
        <f t="shared" si="1"/>
        <v>CanariasUnifamiliarA.ExistenteB2</v>
      </c>
      <c r="I128" s="411">
        <v>9.6999999999999993</v>
      </c>
      <c r="J128" s="411">
        <v>3.9</v>
      </c>
      <c r="K128" s="411">
        <v>15</v>
      </c>
      <c r="L128" s="411">
        <v>5.2</v>
      </c>
      <c r="M128" s="411">
        <v>6.7</v>
      </c>
      <c r="N128" s="411">
        <v>22</v>
      </c>
      <c r="O128" s="411">
        <v>3.7</v>
      </c>
      <c r="P128" s="411">
        <v>1.5</v>
      </c>
      <c r="Q128" s="411">
        <v>1.8</v>
      </c>
      <c r="R128" s="411">
        <v>5.6</v>
      </c>
      <c r="T128"/>
      <c r="V128" s="410"/>
    </row>
    <row r="129" spans="1:22">
      <c r="A129" s="411" t="s">
        <v>1105</v>
      </c>
      <c r="B129" s="412">
        <v>128</v>
      </c>
      <c r="C129" s="413" t="s">
        <v>1126</v>
      </c>
      <c r="D129" s="413" t="s">
        <v>1089</v>
      </c>
      <c r="E129" s="414" t="s">
        <v>1455</v>
      </c>
      <c r="F129" s="413" t="s">
        <v>1107</v>
      </c>
      <c r="G129" s="412" t="s">
        <v>1132</v>
      </c>
      <c r="H129" s="414" t="str">
        <f t="shared" si="1"/>
        <v>CanariasUnifamiliarB.ExistenteB2</v>
      </c>
      <c r="I129" s="411">
        <v>18.399999999999999</v>
      </c>
      <c r="J129" s="411">
        <v>6.4</v>
      </c>
      <c r="K129" s="411">
        <v>28.5</v>
      </c>
      <c r="L129" s="411">
        <v>8.4</v>
      </c>
      <c r="M129" s="411">
        <v>7.9</v>
      </c>
      <c r="N129" s="411">
        <v>41.6</v>
      </c>
      <c r="O129" s="411">
        <v>7</v>
      </c>
      <c r="P129" s="411">
        <v>2.4</v>
      </c>
      <c r="Q129" s="411">
        <v>2.1</v>
      </c>
      <c r="R129" s="411">
        <v>10.7</v>
      </c>
      <c r="T129"/>
      <c r="V129" s="410"/>
    </row>
    <row r="130" spans="1:22">
      <c r="A130" s="411" t="s">
        <v>1105</v>
      </c>
      <c r="B130" s="412">
        <v>129</v>
      </c>
      <c r="C130" s="413" t="s">
        <v>1126</v>
      </c>
      <c r="D130" s="413" t="s">
        <v>1089</v>
      </c>
      <c r="E130" s="414" t="s">
        <v>1456</v>
      </c>
      <c r="F130" s="413" t="s">
        <v>1107</v>
      </c>
      <c r="G130" s="412" t="s">
        <v>1132</v>
      </c>
      <c r="H130" s="414" t="str">
        <f t="shared" ref="H130:H193" si="2">_xlfn.CONCAT(C130:G130)</f>
        <v>CanariasUnifamiliarC.ExistenteB2</v>
      </c>
      <c r="I130" s="411">
        <v>31.1</v>
      </c>
      <c r="J130" s="411">
        <v>9.9</v>
      </c>
      <c r="K130" s="411">
        <v>48.3</v>
      </c>
      <c r="L130" s="411">
        <v>13</v>
      </c>
      <c r="M130" s="411">
        <v>9.6</v>
      </c>
      <c r="N130" s="411">
        <v>70.400000000000006</v>
      </c>
      <c r="O130" s="411">
        <v>11.8</v>
      </c>
      <c r="P130" s="411">
        <v>3.8</v>
      </c>
      <c r="Q130" s="411">
        <v>2.6</v>
      </c>
      <c r="R130" s="411">
        <v>18.100000000000001</v>
      </c>
      <c r="T130"/>
      <c r="V130" s="410"/>
    </row>
    <row r="131" spans="1:22">
      <c r="A131" s="411" t="s">
        <v>1105</v>
      </c>
      <c r="B131" s="412">
        <v>130</v>
      </c>
      <c r="C131" s="413" t="s">
        <v>1126</v>
      </c>
      <c r="D131" s="413" t="s">
        <v>1089</v>
      </c>
      <c r="E131" s="414" t="s">
        <v>1457</v>
      </c>
      <c r="F131" s="413" t="s">
        <v>1107</v>
      </c>
      <c r="G131" s="412" t="s">
        <v>1132</v>
      </c>
      <c r="H131" s="414" t="str">
        <f t="shared" si="2"/>
        <v>CanariasUnifamiliarD.ExistenteB2</v>
      </c>
      <c r="I131" s="411">
        <v>49.9</v>
      </c>
      <c r="J131" s="411">
        <v>15.2</v>
      </c>
      <c r="K131" s="411">
        <v>77.3</v>
      </c>
      <c r="L131" s="411">
        <v>20</v>
      </c>
      <c r="M131" s="411">
        <v>12</v>
      </c>
      <c r="N131" s="411">
        <v>112.8</v>
      </c>
      <c r="O131" s="411">
        <v>19</v>
      </c>
      <c r="P131" s="411">
        <v>5.8</v>
      </c>
      <c r="Q131" s="411">
        <v>3.3</v>
      </c>
      <c r="R131" s="411">
        <v>29</v>
      </c>
      <c r="T131"/>
      <c r="V131" s="410"/>
    </row>
    <row r="132" spans="1:22">
      <c r="A132" s="411" t="s">
        <v>1105</v>
      </c>
      <c r="B132" s="412">
        <v>131</v>
      </c>
      <c r="C132" s="413" t="s">
        <v>1126</v>
      </c>
      <c r="D132" s="413" t="s">
        <v>1089</v>
      </c>
      <c r="E132" s="414" t="s">
        <v>1458</v>
      </c>
      <c r="F132" s="413" t="s">
        <v>1107</v>
      </c>
      <c r="G132" s="412" t="s">
        <v>1132</v>
      </c>
      <c r="H132" s="414" t="str">
        <f t="shared" si="2"/>
        <v>CanariasUnifamiliarE.ExistenteB2</v>
      </c>
      <c r="I132" s="411">
        <v>83.6</v>
      </c>
      <c r="J132" s="411">
        <v>18.3</v>
      </c>
      <c r="K132" s="411">
        <v>166.3</v>
      </c>
      <c r="L132" s="411">
        <v>24</v>
      </c>
      <c r="M132" s="411">
        <v>28.4</v>
      </c>
      <c r="N132" s="411">
        <v>218.7</v>
      </c>
      <c r="O132" s="411">
        <v>45.1</v>
      </c>
      <c r="P132" s="411">
        <v>7</v>
      </c>
      <c r="Q132" s="411">
        <v>7.7</v>
      </c>
      <c r="R132" s="411">
        <v>59.8</v>
      </c>
      <c r="T132"/>
      <c r="V132" s="410"/>
    </row>
    <row r="133" spans="1:22">
      <c r="A133" s="411" t="s">
        <v>1105</v>
      </c>
      <c r="B133" s="412">
        <v>132</v>
      </c>
      <c r="C133" s="413" t="s">
        <v>1126</v>
      </c>
      <c r="D133" s="413" t="s">
        <v>1089</v>
      </c>
      <c r="E133" s="414" t="s">
        <v>1459</v>
      </c>
      <c r="F133" s="413" t="s">
        <v>1107</v>
      </c>
      <c r="G133" s="412" t="s">
        <v>1132</v>
      </c>
      <c r="H133" s="414" t="str">
        <f t="shared" si="2"/>
        <v>CanariasUnifamiliarF.ExistenteB2</v>
      </c>
      <c r="I133" s="411">
        <v>102.8</v>
      </c>
      <c r="J133" s="411">
        <v>22.5</v>
      </c>
      <c r="K133" s="411">
        <v>204.5</v>
      </c>
      <c r="L133" s="411">
        <v>29.5</v>
      </c>
      <c r="M133" s="411">
        <v>30.9</v>
      </c>
      <c r="N133" s="411">
        <v>255.9</v>
      </c>
      <c r="O133" s="411">
        <v>55.5</v>
      </c>
      <c r="P133" s="411">
        <v>8.6</v>
      </c>
      <c r="Q133" s="411">
        <v>9.1</v>
      </c>
      <c r="R133" s="411">
        <v>70</v>
      </c>
      <c r="T133"/>
      <c r="V133" s="410"/>
    </row>
    <row r="134" spans="1:22">
      <c r="A134" s="411" t="s">
        <v>1105</v>
      </c>
      <c r="B134" s="412">
        <v>133</v>
      </c>
      <c r="C134" s="413" t="s">
        <v>1126</v>
      </c>
      <c r="D134" s="413" t="s">
        <v>1089</v>
      </c>
      <c r="E134" s="414" t="s">
        <v>1454</v>
      </c>
      <c r="F134" s="413" t="s">
        <v>1107</v>
      </c>
      <c r="G134" s="412" t="s">
        <v>1115</v>
      </c>
      <c r="H134" s="414" t="str">
        <f t="shared" si="2"/>
        <v>CanariasUnifamiliarA.ExistenteB3</v>
      </c>
      <c r="I134" s="411">
        <v>9.6999999999999993</v>
      </c>
      <c r="J134" s="411">
        <v>10</v>
      </c>
      <c r="K134" s="411">
        <v>15</v>
      </c>
      <c r="L134" s="411">
        <v>13.1</v>
      </c>
      <c r="M134" s="411">
        <v>6.7</v>
      </c>
      <c r="N134" s="411">
        <v>26.1</v>
      </c>
      <c r="O134" s="411">
        <v>3.7</v>
      </c>
      <c r="P134" s="411">
        <v>3.8</v>
      </c>
      <c r="Q134" s="411">
        <v>1.8</v>
      </c>
      <c r="R134" s="411">
        <v>6.9</v>
      </c>
      <c r="T134"/>
      <c r="V134" s="410"/>
    </row>
    <row r="135" spans="1:22">
      <c r="A135" s="411" t="s">
        <v>1105</v>
      </c>
      <c r="B135" s="412">
        <v>134</v>
      </c>
      <c r="C135" s="413" t="s">
        <v>1126</v>
      </c>
      <c r="D135" s="413" t="s">
        <v>1089</v>
      </c>
      <c r="E135" s="414" t="s">
        <v>1455</v>
      </c>
      <c r="F135" s="413" t="s">
        <v>1107</v>
      </c>
      <c r="G135" s="412" t="s">
        <v>1115</v>
      </c>
      <c r="H135" s="414" t="str">
        <f t="shared" si="2"/>
        <v>CanariasUnifamiliarB.ExistenteB3</v>
      </c>
      <c r="I135" s="411">
        <v>18.399999999999999</v>
      </c>
      <c r="J135" s="411">
        <v>14.3</v>
      </c>
      <c r="K135" s="411">
        <v>28.5</v>
      </c>
      <c r="L135" s="411">
        <v>18.7</v>
      </c>
      <c r="M135" s="411">
        <v>7.9</v>
      </c>
      <c r="N135" s="411">
        <v>49.6</v>
      </c>
      <c r="O135" s="411">
        <v>7</v>
      </c>
      <c r="P135" s="411">
        <v>5.4</v>
      </c>
      <c r="Q135" s="411">
        <v>2.1</v>
      </c>
      <c r="R135" s="411">
        <v>13</v>
      </c>
      <c r="T135"/>
      <c r="V135" s="410"/>
    </row>
    <row r="136" spans="1:22">
      <c r="A136" s="411" t="s">
        <v>1105</v>
      </c>
      <c r="B136" s="412">
        <v>135</v>
      </c>
      <c r="C136" s="413" t="s">
        <v>1126</v>
      </c>
      <c r="D136" s="413" t="s">
        <v>1089</v>
      </c>
      <c r="E136" s="414" t="s">
        <v>1456</v>
      </c>
      <c r="F136" s="413" t="s">
        <v>1107</v>
      </c>
      <c r="G136" s="412" t="s">
        <v>1115</v>
      </c>
      <c r="H136" s="414" t="str">
        <f t="shared" si="2"/>
        <v>CanariasUnifamiliarC.ExistenteB3</v>
      </c>
      <c r="I136" s="411">
        <v>31.1</v>
      </c>
      <c r="J136" s="411">
        <v>20.399999999999999</v>
      </c>
      <c r="K136" s="411">
        <v>48.3</v>
      </c>
      <c r="L136" s="411">
        <v>26.7</v>
      </c>
      <c r="M136" s="411">
        <v>9.6</v>
      </c>
      <c r="N136" s="411">
        <v>83.8</v>
      </c>
      <c r="O136" s="411">
        <v>11.8</v>
      </c>
      <c r="P136" s="411">
        <v>7.7</v>
      </c>
      <c r="Q136" s="411">
        <v>2.6</v>
      </c>
      <c r="R136" s="411">
        <v>22</v>
      </c>
      <c r="T136"/>
      <c r="V136" s="410"/>
    </row>
    <row r="137" spans="1:22">
      <c r="A137" s="411" t="s">
        <v>1105</v>
      </c>
      <c r="B137" s="412">
        <v>136</v>
      </c>
      <c r="C137" s="413" t="s">
        <v>1126</v>
      </c>
      <c r="D137" s="413" t="s">
        <v>1089</v>
      </c>
      <c r="E137" s="414" t="s">
        <v>1457</v>
      </c>
      <c r="F137" s="413" t="s">
        <v>1107</v>
      </c>
      <c r="G137" s="412" t="s">
        <v>1115</v>
      </c>
      <c r="H137" s="414" t="str">
        <f t="shared" si="2"/>
        <v>CanariasUnifamiliarD.ExistenteB3</v>
      </c>
      <c r="I137" s="411">
        <v>49.9</v>
      </c>
      <c r="J137" s="411">
        <v>29.7</v>
      </c>
      <c r="K137" s="411">
        <v>77.3</v>
      </c>
      <c r="L137" s="411">
        <v>38.9</v>
      </c>
      <c r="M137" s="411">
        <v>12</v>
      </c>
      <c r="N137" s="411">
        <v>134.30000000000001</v>
      </c>
      <c r="O137" s="411">
        <v>19</v>
      </c>
      <c r="P137" s="411">
        <v>11.3</v>
      </c>
      <c r="Q137" s="411">
        <v>3.3</v>
      </c>
      <c r="R137" s="411">
        <v>35.200000000000003</v>
      </c>
      <c r="T137"/>
      <c r="V137" s="410"/>
    </row>
    <row r="138" spans="1:22">
      <c r="A138" s="411" t="s">
        <v>1105</v>
      </c>
      <c r="B138" s="412">
        <v>137</v>
      </c>
      <c r="C138" s="413" t="s">
        <v>1126</v>
      </c>
      <c r="D138" s="413" t="s">
        <v>1089</v>
      </c>
      <c r="E138" s="414" t="s">
        <v>1458</v>
      </c>
      <c r="F138" s="413" t="s">
        <v>1107</v>
      </c>
      <c r="G138" s="412" t="s">
        <v>1115</v>
      </c>
      <c r="H138" s="414" t="str">
        <f t="shared" si="2"/>
        <v>CanariasUnifamiliarE.ExistenteB3</v>
      </c>
      <c r="I138" s="411">
        <v>83.6</v>
      </c>
      <c r="J138" s="411">
        <v>36.700000000000003</v>
      </c>
      <c r="K138" s="411">
        <v>166.3</v>
      </c>
      <c r="L138" s="411">
        <v>48</v>
      </c>
      <c r="M138" s="411">
        <v>28.4</v>
      </c>
      <c r="N138" s="411">
        <v>242.7</v>
      </c>
      <c r="O138" s="411">
        <v>45.1</v>
      </c>
      <c r="P138" s="411">
        <v>13.9</v>
      </c>
      <c r="Q138" s="411">
        <v>7.7</v>
      </c>
      <c r="R138" s="411">
        <v>66.8</v>
      </c>
      <c r="T138"/>
      <c r="V138" s="410"/>
    </row>
    <row r="139" spans="1:22">
      <c r="A139" s="411" t="s">
        <v>1105</v>
      </c>
      <c r="B139" s="412">
        <v>138</v>
      </c>
      <c r="C139" s="413" t="s">
        <v>1126</v>
      </c>
      <c r="D139" s="413" t="s">
        <v>1089</v>
      </c>
      <c r="E139" s="414" t="s">
        <v>1459</v>
      </c>
      <c r="F139" s="413" t="s">
        <v>1107</v>
      </c>
      <c r="G139" s="412" t="s">
        <v>1115</v>
      </c>
      <c r="H139" s="414" t="str">
        <f t="shared" si="2"/>
        <v>CanariasUnifamiliarF.ExistenteB3</v>
      </c>
      <c r="I139" s="411">
        <v>102.8</v>
      </c>
      <c r="J139" s="411">
        <v>45.1</v>
      </c>
      <c r="K139" s="411">
        <v>204.5</v>
      </c>
      <c r="L139" s="411">
        <v>59.1</v>
      </c>
      <c r="M139" s="411">
        <v>30.9</v>
      </c>
      <c r="N139" s="411">
        <v>284</v>
      </c>
      <c r="O139" s="411">
        <v>55.5</v>
      </c>
      <c r="P139" s="411">
        <v>17.100000000000001</v>
      </c>
      <c r="Q139" s="411">
        <v>9.1</v>
      </c>
      <c r="R139" s="411">
        <v>78.2</v>
      </c>
      <c r="T139"/>
      <c r="V139" s="410"/>
    </row>
    <row r="140" spans="1:22">
      <c r="A140" s="411" t="s">
        <v>1105</v>
      </c>
      <c r="B140" s="412">
        <v>139</v>
      </c>
      <c r="C140" s="413" t="s">
        <v>1126</v>
      </c>
      <c r="D140" s="413" t="s">
        <v>1089</v>
      </c>
      <c r="E140" s="414" t="s">
        <v>1454</v>
      </c>
      <c r="F140" s="413" t="s">
        <v>1107</v>
      </c>
      <c r="G140" s="412" t="s">
        <v>1116</v>
      </c>
      <c r="H140" s="414" t="str">
        <f t="shared" si="2"/>
        <v>CanariasUnifamiliarA.ExistenteB4</v>
      </c>
      <c r="I140" s="411">
        <v>9.6999999999999993</v>
      </c>
      <c r="J140" s="411">
        <v>13.9</v>
      </c>
      <c r="K140" s="411">
        <v>15</v>
      </c>
      <c r="L140" s="411">
        <v>18.2</v>
      </c>
      <c r="M140" s="411">
        <v>6.6</v>
      </c>
      <c r="N140" s="411">
        <v>33.4</v>
      </c>
      <c r="O140" s="411">
        <v>3.7</v>
      </c>
      <c r="P140" s="411">
        <v>5.3</v>
      </c>
      <c r="Q140" s="411">
        <v>1.8</v>
      </c>
      <c r="R140" s="411">
        <v>8.9</v>
      </c>
      <c r="T140"/>
      <c r="V140" s="410"/>
    </row>
    <row r="141" spans="1:22">
      <c r="A141" s="411" t="s">
        <v>1105</v>
      </c>
      <c r="B141" s="412">
        <v>140</v>
      </c>
      <c r="C141" s="413" t="s">
        <v>1126</v>
      </c>
      <c r="D141" s="413" t="s">
        <v>1089</v>
      </c>
      <c r="E141" s="414" t="s">
        <v>1455</v>
      </c>
      <c r="F141" s="413" t="s">
        <v>1107</v>
      </c>
      <c r="G141" s="412" t="s">
        <v>1116</v>
      </c>
      <c r="H141" s="414" t="str">
        <f t="shared" si="2"/>
        <v>CanariasUnifamiliarB.ExistenteB4</v>
      </c>
      <c r="I141" s="411">
        <v>18.399999999999999</v>
      </c>
      <c r="J141" s="411">
        <v>20</v>
      </c>
      <c r="K141" s="411">
        <v>28.5</v>
      </c>
      <c r="L141" s="411">
        <v>26.2</v>
      </c>
      <c r="M141" s="411">
        <v>7.7</v>
      </c>
      <c r="N141" s="411">
        <v>57.7</v>
      </c>
      <c r="O141" s="411">
        <v>7</v>
      </c>
      <c r="P141" s="411">
        <v>7.6</v>
      </c>
      <c r="Q141" s="411">
        <v>2.1</v>
      </c>
      <c r="R141" s="411">
        <v>15.3</v>
      </c>
      <c r="T141"/>
      <c r="V141" s="410"/>
    </row>
    <row r="142" spans="1:22">
      <c r="A142" s="411" t="s">
        <v>1105</v>
      </c>
      <c r="B142" s="412">
        <v>141</v>
      </c>
      <c r="C142" s="413" t="s">
        <v>1126</v>
      </c>
      <c r="D142" s="413" t="s">
        <v>1089</v>
      </c>
      <c r="E142" s="414" t="s">
        <v>1456</v>
      </c>
      <c r="F142" s="413" t="s">
        <v>1107</v>
      </c>
      <c r="G142" s="412" t="s">
        <v>1116</v>
      </c>
      <c r="H142" s="414" t="str">
        <f t="shared" si="2"/>
        <v>CanariasUnifamiliarC.ExistenteB4</v>
      </c>
      <c r="I142" s="411">
        <v>31.1</v>
      </c>
      <c r="J142" s="411">
        <v>28.4</v>
      </c>
      <c r="K142" s="411">
        <v>48.3</v>
      </c>
      <c r="L142" s="411">
        <v>37.299999999999997</v>
      </c>
      <c r="M142" s="411">
        <v>9.4</v>
      </c>
      <c r="N142" s="411">
        <v>94.1</v>
      </c>
      <c r="O142" s="411">
        <v>11.8</v>
      </c>
      <c r="P142" s="411">
        <v>10.8</v>
      </c>
      <c r="Q142" s="411">
        <v>2.6</v>
      </c>
      <c r="R142" s="411">
        <v>25</v>
      </c>
      <c r="T142"/>
      <c r="V142" s="410"/>
    </row>
    <row r="143" spans="1:22">
      <c r="A143" s="411" t="s">
        <v>1105</v>
      </c>
      <c r="B143" s="412">
        <v>142</v>
      </c>
      <c r="C143" s="413" t="s">
        <v>1126</v>
      </c>
      <c r="D143" s="413" t="s">
        <v>1089</v>
      </c>
      <c r="E143" s="414" t="s">
        <v>1457</v>
      </c>
      <c r="F143" s="413" t="s">
        <v>1107</v>
      </c>
      <c r="G143" s="412" t="s">
        <v>1116</v>
      </c>
      <c r="H143" s="414" t="str">
        <f t="shared" si="2"/>
        <v>CanariasUnifamiliarD.ExistenteB4</v>
      </c>
      <c r="I143" s="411">
        <v>49.9</v>
      </c>
      <c r="J143" s="411">
        <v>41.4</v>
      </c>
      <c r="K143" s="411">
        <v>77.3</v>
      </c>
      <c r="L143" s="411">
        <v>54.3</v>
      </c>
      <c r="M143" s="411">
        <v>11.8</v>
      </c>
      <c r="N143" s="411">
        <v>147.80000000000001</v>
      </c>
      <c r="O143" s="411">
        <v>19</v>
      </c>
      <c r="P143" s="411">
        <v>15.7</v>
      </c>
      <c r="Q143" s="411">
        <v>3.2</v>
      </c>
      <c r="R143" s="411">
        <v>39.200000000000003</v>
      </c>
      <c r="T143"/>
      <c r="V143" s="410"/>
    </row>
    <row r="144" spans="1:22">
      <c r="A144" s="411" t="s">
        <v>1105</v>
      </c>
      <c r="B144" s="412">
        <v>143</v>
      </c>
      <c r="C144" s="413" t="s">
        <v>1126</v>
      </c>
      <c r="D144" s="413" t="s">
        <v>1089</v>
      </c>
      <c r="E144" s="414" t="s">
        <v>1458</v>
      </c>
      <c r="F144" s="413" t="s">
        <v>1107</v>
      </c>
      <c r="G144" s="412" t="s">
        <v>1116</v>
      </c>
      <c r="H144" s="414" t="str">
        <f t="shared" si="2"/>
        <v>CanariasUnifamiliarE.ExistenteB4</v>
      </c>
      <c r="I144" s="411">
        <v>83.6</v>
      </c>
      <c r="J144" s="411">
        <v>50.9</v>
      </c>
      <c r="K144" s="411">
        <v>166.3</v>
      </c>
      <c r="L144" s="411">
        <v>66.7</v>
      </c>
      <c r="M144" s="411">
        <v>27.7</v>
      </c>
      <c r="N144" s="411">
        <v>260.7</v>
      </c>
      <c r="O144" s="411">
        <v>45.1</v>
      </c>
      <c r="P144" s="411">
        <v>19.399999999999999</v>
      </c>
      <c r="Q144" s="411">
        <v>7.5</v>
      </c>
      <c r="R144" s="411">
        <v>72</v>
      </c>
      <c r="T144"/>
      <c r="V144" s="410"/>
    </row>
    <row r="145" spans="1:22">
      <c r="A145" s="411" t="s">
        <v>1105</v>
      </c>
      <c r="B145" s="412">
        <v>144</v>
      </c>
      <c r="C145" s="413" t="s">
        <v>1126</v>
      </c>
      <c r="D145" s="413" t="s">
        <v>1089</v>
      </c>
      <c r="E145" s="414" t="s">
        <v>1459</v>
      </c>
      <c r="F145" s="413" t="s">
        <v>1107</v>
      </c>
      <c r="G145" s="412" t="s">
        <v>1116</v>
      </c>
      <c r="H145" s="414" t="str">
        <f t="shared" si="2"/>
        <v>CanariasUnifamiliarF.ExistenteB4</v>
      </c>
      <c r="I145" s="411">
        <v>102.8</v>
      </c>
      <c r="J145" s="411">
        <v>62.6</v>
      </c>
      <c r="K145" s="411">
        <v>204.5</v>
      </c>
      <c r="L145" s="411">
        <v>82.1</v>
      </c>
      <c r="M145" s="411">
        <v>30.2</v>
      </c>
      <c r="N145" s="411">
        <v>312.8</v>
      </c>
      <c r="O145" s="411">
        <v>55.5</v>
      </c>
      <c r="P145" s="411">
        <v>23.8</v>
      </c>
      <c r="Q145" s="411">
        <v>8.8000000000000007</v>
      </c>
      <c r="R145" s="411">
        <v>88.6</v>
      </c>
      <c r="T145"/>
      <c r="V145" s="410"/>
    </row>
    <row r="146" spans="1:22">
      <c r="A146" s="411" t="s">
        <v>1105</v>
      </c>
      <c r="B146" s="412">
        <v>145</v>
      </c>
      <c r="C146" s="413" t="s">
        <v>1126</v>
      </c>
      <c r="D146" s="413" t="s">
        <v>1089</v>
      </c>
      <c r="E146" s="414" t="s">
        <v>1454</v>
      </c>
      <c r="F146" s="413" t="s">
        <v>1107</v>
      </c>
      <c r="G146" s="412" t="s">
        <v>1117</v>
      </c>
      <c r="H146" s="414" t="str">
        <f t="shared" si="2"/>
        <v>CanariasUnifamiliarA.ExistenteC1</v>
      </c>
      <c r="I146" s="411">
        <v>19.7</v>
      </c>
      <c r="J146" s="411" t="s">
        <v>1122</v>
      </c>
      <c r="K146" s="411">
        <v>30.6</v>
      </c>
      <c r="L146" s="411" t="s">
        <v>1122</v>
      </c>
      <c r="M146" s="411">
        <v>8</v>
      </c>
      <c r="N146" s="411">
        <v>34.9</v>
      </c>
      <c r="O146" s="411">
        <v>7.5</v>
      </c>
      <c r="P146" s="411" t="s">
        <v>1122</v>
      </c>
      <c r="Q146" s="411">
        <v>2.2000000000000002</v>
      </c>
      <c r="R146" s="411">
        <v>8.6999999999999993</v>
      </c>
      <c r="T146"/>
      <c r="V146" s="410"/>
    </row>
    <row r="147" spans="1:22">
      <c r="A147" s="411" t="s">
        <v>1105</v>
      </c>
      <c r="B147" s="412">
        <v>146</v>
      </c>
      <c r="C147" s="413" t="s">
        <v>1126</v>
      </c>
      <c r="D147" s="413" t="s">
        <v>1089</v>
      </c>
      <c r="E147" s="414" t="s">
        <v>1455</v>
      </c>
      <c r="F147" s="413" t="s">
        <v>1107</v>
      </c>
      <c r="G147" s="412" t="s">
        <v>1117</v>
      </c>
      <c r="H147" s="414" t="str">
        <f t="shared" si="2"/>
        <v>CanariasUnifamiliarB.ExistenteC1</v>
      </c>
      <c r="I147" s="411">
        <v>32</v>
      </c>
      <c r="J147" s="411" t="s">
        <v>1122</v>
      </c>
      <c r="K147" s="411">
        <v>49.5</v>
      </c>
      <c r="L147" s="411" t="s">
        <v>1122</v>
      </c>
      <c r="M147" s="411">
        <v>9.4</v>
      </c>
      <c r="N147" s="411">
        <v>56.6</v>
      </c>
      <c r="O147" s="411">
        <v>12.1</v>
      </c>
      <c r="P147" s="411" t="s">
        <v>1122</v>
      </c>
      <c r="Q147" s="411">
        <v>2.6</v>
      </c>
      <c r="R147" s="411">
        <v>14.1</v>
      </c>
      <c r="T147"/>
      <c r="V147" s="410"/>
    </row>
    <row r="148" spans="1:22">
      <c r="A148" s="411" t="s">
        <v>1105</v>
      </c>
      <c r="B148" s="412">
        <v>147</v>
      </c>
      <c r="C148" s="413" t="s">
        <v>1126</v>
      </c>
      <c r="D148" s="413" t="s">
        <v>1089</v>
      </c>
      <c r="E148" s="414" t="s">
        <v>1456</v>
      </c>
      <c r="F148" s="413" t="s">
        <v>1107</v>
      </c>
      <c r="G148" s="412" t="s">
        <v>1117</v>
      </c>
      <c r="H148" s="414" t="str">
        <f t="shared" si="2"/>
        <v>CanariasUnifamiliarC.ExistenteC1</v>
      </c>
      <c r="I148" s="411">
        <v>49.5</v>
      </c>
      <c r="J148" s="411" t="s">
        <v>1122</v>
      </c>
      <c r="K148" s="411">
        <v>76.8</v>
      </c>
      <c r="L148" s="411" t="s">
        <v>1122</v>
      </c>
      <c r="M148" s="411">
        <v>11.4</v>
      </c>
      <c r="N148" s="411">
        <v>87.7</v>
      </c>
      <c r="O148" s="411">
        <v>18.8</v>
      </c>
      <c r="P148" s="411" t="s">
        <v>1122</v>
      </c>
      <c r="Q148" s="411">
        <v>3.1</v>
      </c>
      <c r="R148" s="411">
        <v>21.8</v>
      </c>
      <c r="T148"/>
      <c r="V148" s="410"/>
    </row>
    <row r="149" spans="1:22">
      <c r="A149" s="411" t="s">
        <v>1105</v>
      </c>
      <c r="B149" s="412">
        <v>148</v>
      </c>
      <c r="C149" s="413" t="s">
        <v>1126</v>
      </c>
      <c r="D149" s="413" t="s">
        <v>1089</v>
      </c>
      <c r="E149" s="414" t="s">
        <v>1457</v>
      </c>
      <c r="F149" s="413" t="s">
        <v>1107</v>
      </c>
      <c r="G149" s="412" t="s">
        <v>1117</v>
      </c>
      <c r="H149" s="414" t="str">
        <f t="shared" si="2"/>
        <v>CanariasUnifamiliarD.ExistenteC1</v>
      </c>
      <c r="I149" s="411">
        <v>76.2</v>
      </c>
      <c r="J149" s="411" t="s">
        <v>1122</v>
      </c>
      <c r="K149" s="411">
        <v>118.1</v>
      </c>
      <c r="L149" s="411" t="s">
        <v>1122</v>
      </c>
      <c r="M149" s="411">
        <v>14.3</v>
      </c>
      <c r="N149" s="411">
        <v>134.9</v>
      </c>
      <c r="O149" s="411">
        <v>28.9</v>
      </c>
      <c r="P149" s="411" t="s">
        <v>1122</v>
      </c>
      <c r="Q149" s="411">
        <v>3.9</v>
      </c>
      <c r="R149" s="411">
        <v>33.5</v>
      </c>
      <c r="T149"/>
      <c r="V149" s="410"/>
    </row>
    <row r="150" spans="1:22">
      <c r="A150" s="411" t="s">
        <v>1105</v>
      </c>
      <c r="B150" s="412">
        <v>149</v>
      </c>
      <c r="C150" s="413" t="s">
        <v>1126</v>
      </c>
      <c r="D150" s="413" t="s">
        <v>1089</v>
      </c>
      <c r="E150" s="414" t="s">
        <v>1458</v>
      </c>
      <c r="F150" s="413" t="s">
        <v>1107</v>
      </c>
      <c r="G150" s="412" t="s">
        <v>1117</v>
      </c>
      <c r="H150" s="414" t="str">
        <f t="shared" si="2"/>
        <v>CanariasUnifamiliarE.ExistenteC1</v>
      </c>
      <c r="I150" s="411">
        <v>125.7</v>
      </c>
      <c r="J150" s="411" t="s">
        <v>1122</v>
      </c>
      <c r="K150" s="411">
        <v>250.1</v>
      </c>
      <c r="L150" s="411" t="s">
        <v>1122</v>
      </c>
      <c r="M150" s="411">
        <v>29.3</v>
      </c>
      <c r="N150" s="411">
        <v>279.39999999999998</v>
      </c>
      <c r="O150" s="411">
        <v>67.900000000000006</v>
      </c>
      <c r="P150" s="411" t="s">
        <v>1122</v>
      </c>
      <c r="Q150" s="411">
        <v>8</v>
      </c>
      <c r="R150" s="411">
        <v>75.900000000000006</v>
      </c>
      <c r="T150"/>
      <c r="V150" s="410"/>
    </row>
    <row r="151" spans="1:22">
      <c r="A151" s="411" t="s">
        <v>1105</v>
      </c>
      <c r="B151" s="412">
        <v>150</v>
      </c>
      <c r="C151" s="413" t="s">
        <v>1126</v>
      </c>
      <c r="D151" s="413" t="s">
        <v>1089</v>
      </c>
      <c r="E151" s="414" t="s">
        <v>1459</v>
      </c>
      <c r="F151" s="413" t="s">
        <v>1107</v>
      </c>
      <c r="G151" s="412" t="s">
        <v>1117</v>
      </c>
      <c r="H151" s="414" t="str">
        <f t="shared" si="2"/>
        <v>CanariasUnifamiliarF.ExistenteC1</v>
      </c>
      <c r="I151" s="411">
        <v>147</v>
      </c>
      <c r="J151" s="411" t="s">
        <v>1122</v>
      </c>
      <c r="K151" s="411">
        <v>307.60000000000002</v>
      </c>
      <c r="L151" s="411" t="s">
        <v>1122</v>
      </c>
      <c r="M151" s="411">
        <v>32</v>
      </c>
      <c r="N151" s="411">
        <v>335.3</v>
      </c>
      <c r="O151" s="411">
        <v>87.5</v>
      </c>
      <c r="P151" s="411" t="s">
        <v>1122</v>
      </c>
      <c r="Q151" s="411">
        <v>9.4</v>
      </c>
      <c r="R151" s="411">
        <v>95.6</v>
      </c>
      <c r="T151"/>
      <c r="V151" s="410"/>
    </row>
    <row r="152" spans="1:22">
      <c r="A152" s="411" t="s">
        <v>1105</v>
      </c>
      <c r="B152" s="412">
        <v>151</v>
      </c>
      <c r="C152" s="413" t="s">
        <v>1126</v>
      </c>
      <c r="D152" s="413" t="s">
        <v>1089</v>
      </c>
      <c r="E152" s="414" t="s">
        <v>1454</v>
      </c>
      <c r="F152" s="413" t="s">
        <v>1107</v>
      </c>
      <c r="G152" s="412" t="s">
        <v>1118</v>
      </c>
      <c r="H152" s="414" t="str">
        <f t="shared" si="2"/>
        <v>CanariasUnifamiliarA.ExistenteC2</v>
      </c>
      <c r="I152" s="411">
        <v>19.7</v>
      </c>
      <c r="J152" s="411">
        <v>3.9</v>
      </c>
      <c r="K152" s="411">
        <v>30.6</v>
      </c>
      <c r="L152" s="411">
        <v>5.2</v>
      </c>
      <c r="M152" s="411">
        <v>7.9</v>
      </c>
      <c r="N152" s="411">
        <v>40</v>
      </c>
      <c r="O152" s="411">
        <v>7.5</v>
      </c>
      <c r="P152" s="411">
        <v>1.5</v>
      </c>
      <c r="Q152" s="411">
        <v>2.1</v>
      </c>
      <c r="R152" s="411">
        <v>10.199999999999999</v>
      </c>
      <c r="T152"/>
      <c r="V152" s="410"/>
    </row>
    <row r="153" spans="1:22">
      <c r="A153" s="411" t="s">
        <v>1105</v>
      </c>
      <c r="B153" s="412">
        <v>152</v>
      </c>
      <c r="C153" s="413" t="s">
        <v>1126</v>
      </c>
      <c r="D153" s="413" t="s">
        <v>1089</v>
      </c>
      <c r="E153" s="414" t="s">
        <v>1455</v>
      </c>
      <c r="F153" s="413" t="s">
        <v>1107</v>
      </c>
      <c r="G153" s="412" t="s">
        <v>1118</v>
      </c>
      <c r="H153" s="414" t="str">
        <f t="shared" si="2"/>
        <v>CanariasUnifamiliarB.ExistenteC2</v>
      </c>
      <c r="I153" s="411">
        <v>32</v>
      </c>
      <c r="J153" s="411">
        <v>6.4</v>
      </c>
      <c r="K153" s="411">
        <v>49.5</v>
      </c>
      <c r="L153" s="411">
        <v>8.4</v>
      </c>
      <c r="M153" s="411">
        <v>9.3000000000000007</v>
      </c>
      <c r="N153" s="411">
        <v>64.900000000000006</v>
      </c>
      <c r="O153" s="411">
        <v>12.1</v>
      </c>
      <c r="P153" s="411">
        <v>2.4</v>
      </c>
      <c r="Q153" s="411">
        <v>2.5</v>
      </c>
      <c r="R153" s="411">
        <v>16.5</v>
      </c>
      <c r="T153"/>
      <c r="V153" s="410"/>
    </row>
    <row r="154" spans="1:22">
      <c r="A154" s="411" t="s">
        <v>1105</v>
      </c>
      <c r="B154" s="412">
        <v>153</v>
      </c>
      <c r="C154" s="413" t="s">
        <v>1126</v>
      </c>
      <c r="D154" s="413" t="s">
        <v>1089</v>
      </c>
      <c r="E154" s="414" t="s">
        <v>1456</v>
      </c>
      <c r="F154" s="413" t="s">
        <v>1107</v>
      </c>
      <c r="G154" s="412" t="s">
        <v>1118</v>
      </c>
      <c r="H154" s="414" t="str">
        <f t="shared" si="2"/>
        <v>CanariasUnifamiliarC.ExistenteC2</v>
      </c>
      <c r="I154" s="411">
        <v>49.5</v>
      </c>
      <c r="J154" s="411">
        <v>9.9</v>
      </c>
      <c r="K154" s="411">
        <v>76.8</v>
      </c>
      <c r="L154" s="411">
        <v>13</v>
      </c>
      <c r="M154" s="411">
        <v>11.2</v>
      </c>
      <c r="N154" s="411">
        <v>100.6</v>
      </c>
      <c r="O154" s="411">
        <v>18.8</v>
      </c>
      <c r="P154" s="411">
        <v>3.8</v>
      </c>
      <c r="Q154" s="411">
        <v>3.1</v>
      </c>
      <c r="R154" s="411">
        <v>25.5</v>
      </c>
      <c r="T154"/>
      <c r="V154" s="410"/>
    </row>
    <row r="155" spans="1:22">
      <c r="A155" s="411" t="s">
        <v>1105</v>
      </c>
      <c r="B155" s="412">
        <v>154</v>
      </c>
      <c r="C155" s="413" t="s">
        <v>1126</v>
      </c>
      <c r="D155" s="413" t="s">
        <v>1089</v>
      </c>
      <c r="E155" s="414" t="s">
        <v>1457</v>
      </c>
      <c r="F155" s="413" t="s">
        <v>1107</v>
      </c>
      <c r="G155" s="412" t="s">
        <v>1118</v>
      </c>
      <c r="H155" s="414" t="str">
        <f t="shared" si="2"/>
        <v>CanariasUnifamiliarD.ExistenteC2</v>
      </c>
      <c r="I155" s="411">
        <v>76.2</v>
      </c>
      <c r="J155" s="411">
        <v>15.2</v>
      </c>
      <c r="K155" s="411">
        <v>118.1</v>
      </c>
      <c r="L155" s="411">
        <v>20</v>
      </c>
      <c r="M155" s="411">
        <v>14.1</v>
      </c>
      <c r="N155" s="411">
        <v>154.6</v>
      </c>
      <c r="O155" s="411">
        <v>28.9</v>
      </c>
      <c r="P155" s="411">
        <v>5.8</v>
      </c>
      <c r="Q155" s="411">
        <v>3.9</v>
      </c>
      <c r="R155" s="411">
        <v>39.299999999999997</v>
      </c>
      <c r="T155"/>
      <c r="V155" s="410"/>
    </row>
    <row r="156" spans="1:22">
      <c r="A156" s="411" t="s">
        <v>1105</v>
      </c>
      <c r="B156" s="412">
        <v>155</v>
      </c>
      <c r="C156" s="413" t="s">
        <v>1126</v>
      </c>
      <c r="D156" s="413" t="s">
        <v>1089</v>
      </c>
      <c r="E156" s="414" t="s">
        <v>1458</v>
      </c>
      <c r="F156" s="413" t="s">
        <v>1107</v>
      </c>
      <c r="G156" s="412" t="s">
        <v>1118</v>
      </c>
      <c r="H156" s="414" t="str">
        <f t="shared" si="2"/>
        <v>CanariasUnifamiliarE.ExistenteC2</v>
      </c>
      <c r="I156" s="411">
        <v>125.7</v>
      </c>
      <c r="J156" s="411">
        <v>18.3</v>
      </c>
      <c r="K156" s="411">
        <v>250.1</v>
      </c>
      <c r="L156" s="411">
        <v>24</v>
      </c>
      <c r="M156" s="411">
        <v>29</v>
      </c>
      <c r="N156" s="411">
        <v>303.10000000000002</v>
      </c>
      <c r="O156" s="411">
        <v>67.900000000000006</v>
      </c>
      <c r="P156" s="411">
        <v>7</v>
      </c>
      <c r="Q156" s="411">
        <v>7.9</v>
      </c>
      <c r="R156" s="411">
        <v>82.7</v>
      </c>
      <c r="T156"/>
      <c r="V156" s="410"/>
    </row>
    <row r="157" spans="1:22">
      <c r="A157" s="411" t="s">
        <v>1105</v>
      </c>
      <c r="B157" s="412">
        <v>156</v>
      </c>
      <c r="C157" s="413" t="s">
        <v>1126</v>
      </c>
      <c r="D157" s="413" t="s">
        <v>1089</v>
      </c>
      <c r="E157" s="414" t="s">
        <v>1459</v>
      </c>
      <c r="F157" s="413" t="s">
        <v>1107</v>
      </c>
      <c r="G157" s="412" t="s">
        <v>1118</v>
      </c>
      <c r="H157" s="414" t="str">
        <f t="shared" si="2"/>
        <v>CanariasUnifamiliarF.ExistenteC2</v>
      </c>
      <c r="I157" s="411">
        <v>147</v>
      </c>
      <c r="J157" s="411">
        <v>22.5</v>
      </c>
      <c r="K157" s="411">
        <v>307.60000000000002</v>
      </c>
      <c r="L157" s="411">
        <v>29.5</v>
      </c>
      <c r="M157" s="411">
        <v>31.6</v>
      </c>
      <c r="N157" s="411">
        <v>354.6</v>
      </c>
      <c r="O157" s="411">
        <v>87.5</v>
      </c>
      <c r="P157" s="411">
        <v>8.6</v>
      </c>
      <c r="Q157" s="411">
        <v>9.1999999999999993</v>
      </c>
      <c r="R157" s="411">
        <v>99.3</v>
      </c>
      <c r="T157"/>
      <c r="V157" s="410"/>
    </row>
    <row r="158" spans="1:22">
      <c r="A158" s="411" t="s">
        <v>1105</v>
      </c>
      <c r="B158" s="412">
        <v>157</v>
      </c>
      <c r="C158" s="413" t="s">
        <v>1126</v>
      </c>
      <c r="D158" s="413" t="s">
        <v>1089</v>
      </c>
      <c r="E158" s="414" t="s">
        <v>1454</v>
      </c>
      <c r="F158" s="413" t="s">
        <v>1107</v>
      </c>
      <c r="G158" s="412" t="s">
        <v>1119</v>
      </c>
      <c r="H158" s="414" t="str">
        <f t="shared" si="2"/>
        <v>CanariasUnifamiliarA.ExistenteC3</v>
      </c>
      <c r="I158" s="411">
        <v>19.7</v>
      </c>
      <c r="J158" s="411">
        <v>10</v>
      </c>
      <c r="K158" s="411">
        <v>30.6</v>
      </c>
      <c r="L158" s="411">
        <v>13.1</v>
      </c>
      <c r="M158" s="411">
        <v>7.9</v>
      </c>
      <c r="N158" s="411">
        <v>40.5</v>
      </c>
      <c r="O158" s="411">
        <v>7.5</v>
      </c>
      <c r="P158" s="411">
        <v>3.8</v>
      </c>
      <c r="Q158" s="411">
        <v>2.2000000000000002</v>
      </c>
      <c r="R158" s="411">
        <v>10.4</v>
      </c>
      <c r="T158"/>
      <c r="V158" s="410"/>
    </row>
    <row r="159" spans="1:22">
      <c r="A159" s="411" t="s">
        <v>1105</v>
      </c>
      <c r="B159" s="412">
        <v>158</v>
      </c>
      <c r="C159" s="413" t="s">
        <v>1126</v>
      </c>
      <c r="D159" s="413" t="s">
        <v>1089</v>
      </c>
      <c r="E159" s="414" t="s">
        <v>1455</v>
      </c>
      <c r="F159" s="413" t="s">
        <v>1107</v>
      </c>
      <c r="G159" s="412" t="s">
        <v>1119</v>
      </c>
      <c r="H159" s="414" t="str">
        <f t="shared" si="2"/>
        <v>CanariasUnifamiliarB.ExistenteC3</v>
      </c>
      <c r="I159" s="411">
        <v>32</v>
      </c>
      <c r="J159" s="411">
        <v>14.3</v>
      </c>
      <c r="K159" s="411">
        <v>49.5</v>
      </c>
      <c r="L159" s="411">
        <v>18.7</v>
      </c>
      <c r="M159" s="411">
        <v>9.3000000000000007</v>
      </c>
      <c r="N159" s="411">
        <v>69.900000000000006</v>
      </c>
      <c r="O159" s="411">
        <v>12.1</v>
      </c>
      <c r="P159" s="411">
        <v>5.4</v>
      </c>
      <c r="Q159" s="411">
        <v>2.5</v>
      </c>
      <c r="R159" s="411">
        <v>18</v>
      </c>
      <c r="T159"/>
      <c r="V159" s="410"/>
    </row>
    <row r="160" spans="1:22">
      <c r="A160" s="411" t="s">
        <v>1105</v>
      </c>
      <c r="B160" s="412">
        <v>159</v>
      </c>
      <c r="C160" s="413" t="s">
        <v>1126</v>
      </c>
      <c r="D160" s="413" t="s">
        <v>1089</v>
      </c>
      <c r="E160" s="414" t="s">
        <v>1456</v>
      </c>
      <c r="F160" s="413" t="s">
        <v>1107</v>
      </c>
      <c r="G160" s="412" t="s">
        <v>1119</v>
      </c>
      <c r="H160" s="414" t="str">
        <f t="shared" si="2"/>
        <v>CanariasUnifamiliarC.ExistenteC3</v>
      </c>
      <c r="I160" s="411">
        <v>49.5</v>
      </c>
      <c r="J160" s="411">
        <v>20.399999999999999</v>
      </c>
      <c r="K160" s="411">
        <v>76.8</v>
      </c>
      <c r="L160" s="411">
        <v>26.7</v>
      </c>
      <c r="M160" s="411">
        <v>11.3</v>
      </c>
      <c r="N160" s="411">
        <v>114</v>
      </c>
      <c r="O160" s="411">
        <v>18.8</v>
      </c>
      <c r="P160" s="411">
        <v>7.7</v>
      </c>
      <c r="Q160" s="411">
        <v>3.1</v>
      </c>
      <c r="R160" s="411">
        <v>29.4</v>
      </c>
      <c r="T160"/>
      <c r="V160" s="410"/>
    </row>
    <row r="161" spans="1:22">
      <c r="A161" s="411" t="s">
        <v>1105</v>
      </c>
      <c r="B161" s="412">
        <v>160</v>
      </c>
      <c r="C161" s="413" t="s">
        <v>1126</v>
      </c>
      <c r="D161" s="413" t="s">
        <v>1089</v>
      </c>
      <c r="E161" s="414" t="s">
        <v>1457</v>
      </c>
      <c r="F161" s="413" t="s">
        <v>1107</v>
      </c>
      <c r="G161" s="412" t="s">
        <v>1119</v>
      </c>
      <c r="H161" s="414" t="str">
        <f t="shared" si="2"/>
        <v>CanariasUnifamiliarD.ExistenteC3</v>
      </c>
      <c r="I161" s="411">
        <v>76.2</v>
      </c>
      <c r="J161" s="411">
        <v>29.7</v>
      </c>
      <c r="K161" s="411">
        <v>118.1</v>
      </c>
      <c r="L161" s="411">
        <v>38.9</v>
      </c>
      <c r="M161" s="411">
        <v>14.2</v>
      </c>
      <c r="N161" s="411">
        <v>179</v>
      </c>
      <c r="O161" s="411">
        <v>28.9</v>
      </c>
      <c r="P161" s="411">
        <v>11.3</v>
      </c>
      <c r="Q161" s="411">
        <v>3.9</v>
      </c>
      <c r="R161" s="411">
        <v>46.2</v>
      </c>
      <c r="T161"/>
      <c r="V161" s="410"/>
    </row>
    <row r="162" spans="1:22">
      <c r="A162" s="411" t="s">
        <v>1105</v>
      </c>
      <c r="B162" s="412">
        <v>161</v>
      </c>
      <c r="C162" s="413" t="s">
        <v>1126</v>
      </c>
      <c r="D162" s="413" t="s">
        <v>1089</v>
      </c>
      <c r="E162" s="414" t="s">
        <v>1458</v>
      </c>
      <c r="F162" s="413" t="s">
        <v>1107</v>
      </c>
      <c r="G162" s="412" t="s">
        <v>1119</v>
      </c>
      <c r="H162" s="414" t="str">
        <f t="shared" si="2"/>
        <v>CanariasUnifamiliarE.ExistenteC3</v>
      </c>
      <c r="I162" s="411">
        <v>125.7</v>
      </c>
      <c r="J162" s="411">
        <v>36.700000000000003</v>
      </c>
      <c r="K162" s="411">
        <v>250.1</v>
      </c>
      <c r="L162" s="411">
        <v>48</v>
      </c>
      <c r="M162" s="411">
        <v>29</v>
      </c>
      <c r="N162" s="411">
        <v>327.2</v>
      </c>
      <c r="O162" s="411">
        <v>67.900000000000006</v>
      </c>
      <c r="P162" s="411">
        <v>13.9</v>
      </c>
      <c r="Q162" s="411">
        <v>7.9</v>
      </c>
      <c r="R162" s="411">
        <v>89.7</v>
      </c>
      <c r="T162"/>
      <c r="V162" s="410"/>
    </row>
    <row r="163" spans="1:22">
      <c r="A163" s="411" t="s">
        <v>1105</v>
      </c>
      <c r="B163" s="412">
        <v>162</v>
      </c>
      <c r="C163" s="413" t="s">
        <v>1126</v>
      </c>
      <c r="D163" s="413" t="s">
        <v>1089</v>
      </c>
      <c r="E163" s="414" t="s">
        <v>1459</v>
      </c>
      <c r="F163" s="413" t="s">
        <v>1107</v>
      </c>
      <c r="G163" s="412" t="s">
        <v>1119</v>
      </c>
      <c r="H163" s="414" t="str">
        <f t="shared" si="2"/>
        <v>CanariasUnifamiliarF.ExistenteC3</v>
      </c>
      <c r="I163" s="411">
        <v>147</v>
      </c>
      <c r="J163" s="411">
        <v>45.1</v>
      </c>
      <c r="K163" s="411">
        <v>307.60000000000002</v>
      </c>
      <c r="L163" s="411">
        <v>59.1</v>
      </c>
      <c r="M163" s="411">
        <v>31.7</v>
      </c>
      <c r="N163" s="411">
        <v>412.2</v>
      </c>
      <c r="O163" s="411">
        <v>87.5</v>
      </c>
      <c r="P163" s="411">
        <v>17.100000000000001</v>
      </c>
      <c r="Q163" s="411">
        <v>9.3000000000000007</v>
      </c>
      <c r="R163" s="411">
        <v>115.7</v>
      </c>
      <c r="T163"/>
      <c r="V163" s="410"/>
    </row>
    <row r="164" spans="1:22">
      <c r="A164" s="411" t="s">
        <v>1105</v>
      </c>
      <c r="B164" s="412">
        <v>163</v>
      </c>
      <c r="C164" s="413" t="s">
        <v>1126</v>
      </c>
      <c r="D164" s="413" t="s">
        <v>1089</v>
      </c>
      <c r="E164" s="414" t="s">
        <v>1454</v>
      </c>
      <c r="F164" s="413" t="s">
        <v>1107</v>
      </c>
      <c r="G164" s="412" t="s">
        <v>1120</v>
      </c>
      <c r="H164" s="414" t="str">
        <f t="shared" si="2"/>
        <v>CanariasUnifamiliarA.ExistenteC4</v>
      </c>
      <c r="I164" s="411">
        <v>19.7</v>
      </c>
      <c r="J164" s="411">
        <v>13.9</v>
      </c>
      <c r="K164" s="411">
        <v>30.6</v>
      </c>
      <c r="L164" s="411">
        <v>18.2</v>
      </c>
      <c r="M164" s="411">
        <v>7.7</v>
      </c>
      <c r="N164" s="411">
        <v>44.1</v>
      </c>
      <c r="O164" s="411">
        <v>7.5</v>
      </c>
      <c r="P164" s="411">
        <v>5.3</v>
      </c>
      <c r="Q164" s="411">
        <v>2.1</v>
      </c>
      <c r="R164" s="411">
        <v>11.5</v>
      </c>
      <c r="T164"/>
      <c r="V164" s="410"/>
    </row>
    <row r="165" spans="1:22">
      <c r="A165" s="411" t="s">
        <v>1105</v>
      </c>
      <c r="B165" s="412">
        <v>164</v>
      </c>
      <c r="C165" s="413" t="s">
        <v>1126</v>
      </c>
      <c r="D165" s="413" t="s">
        <v>1089</v>
      </c>
      <c r="E165" s="414" t="s">
        <v>1455</v>
      </c>
      <c r="F165" s="413" t="s">
        <v>1107</v>
      </c>
      <c r="G165" s="412" t="s">
        <v>1120</v>
      </c>
      <c r="H165" s="414" t="str">
        <f t="shared" si="2"/>
        <v>CanariasUnifamiliarB.ExistenteC4</v>
      </c>
      <c r="I165" s="411">
        <v>32</v>
      </c>
      <c r="J165" s="411">
        <v>20</v>
      </c>
      <c r="K165" s="411">
        <v>49.5</v>
      </c>
      <c r="L165" s="411">
        <v>26.2</v>
      </c>
      <c r="M165" s="411">
        <v>9.1</v>
      </c>
      <c r="N165" s="411">
        <v>76.099999999999994</v>
      </c>
      <c r="O165" s="411">
        <v>12.1</v>
      </c>
      <c r="P165" s="411">
        <v>7.6</v>
      </c>
      <c r="Q165" s="411">
        <v>2.5</v>
      </c>
      <c r="R165" s="411">
        <v>19.899999999999999</v>
      </c>
      <c r="T165"/>
      <c r="V165" s="410"/>
    </row>
    <row r="166" spans="1:22">
      <c r="A166" s="411" t="s">
        <v>1105</v>
      </c>
      <c r="B166" s="412">
        <v>165</v>
      </c>
      <c r="C166" s="413" t="s">
        <v>1126</v>
      </c>
      <c r="D166" s="413" t="s">
        <v>1089</v>
      </c>
      <c r="E166" s="414" t="s">
        <v>1456</v>
      </c>
      <c r="F166" s="413" t="s">
        <v>1107</v>
      </c>
      <c r="G166" s="412" t="s">
        <v>1120</v>
      </c>
      <c r="H166" s="414" t="str">
        <f t="shared" si="2"/>
        <v>CanariasUnifamiliarC.ExistenteC4</v>
      </c>
      <c r="I166" s="411">
        <v>49.5</v>
      </c>
      <c r="J166" s="411">
        <v>28.4</v>
      </c>
      <c r="K166" s="411">
        <v>76.8</v>
      </c>
      <c r="L166" s="411">
        <v>37.299999999999997</v>
      </c>
      <c r="M166" s="411">
        <v>11</v>
      </c>
      <c r="N166" s="411">
        <v>124.2</v>
      </c>
      <c r="O166" s="411">
        <v>18.8</v>
      </c>
      <c r="P166" s="411">
        <v>10.8</v>
      </c>
      <c r="Q166" s="411">
        <v>3</v>
      </c>
      <c r="R166" s="411">
        <v>32.4</v>
      </c>
      <c r="T166"/>
      <c r="V166" s="410"/>
    </row>
    <row r="167" spans="1:22">
      <c r="A167" s="411" t="s">
        <v>1105</v>
      </c>
      <c r="B167" s="412">
        <v>166</v>
      </c>
      <c r="C167" s="413" t="s">
        <v>1126</v>
      </c>
      <c r="D167" s="413" t="s">
        <v>1089</v>
      </c>
      <c r="E167" s="414" t="s">
        <v>1457</v>
      </c>
      <c r="F167" s="413" t="s">
        <v>1107</v>
      </c>
      <c r="G167" s="412" t="s">
        <v>1120</v>
      </c>
      <c r="H167" s="414" t="str">
        <f t="shared" si="2"/>
        <v>CanariasUnifamiliarD.ExistenteC4</v>
      </c>
      <c r="I167" s="411">
        <v>76.2</v>
      </c>
      <c r="J167" s="411">
        <v>41.4</v>
      </c>
      <c r="K167" s="411">
        <v>118.1</v>
      </c>
      <c r="L167" s="411">
        <v>54.3</v>
      </c>
      <c r="M167" s="411">
        <v>13.8</v>
      </c>
      <c r="N167" s="411">
        <v>194.9</v>
      </c>
      <c r="O167" s="411">
        <v>28.9</v>
      </c>
      <c r="P167" s="411">
        <v>15.7</v>
      </c>
      <c r="Q167" s="411">
        <v>3.8</v>
      </c>
      <c r="R167" s="411">
        <v>50.8</v>
      </c>
      <c r="T167"/>
      <c r="V167" s="410"/>
    </row>
    <row r="168" spans="1:22">
      <c r="A168" s="411" t="s">
        <v>1105</v>
      </c>
      <c r="B168" s="412">
        <v>167</v>
      </c>
      <c r="C168" s="413" t="s">
        <v>1126</v>
      </c>
      <c r="D168" s="413" t="s">
        <v>1089</v>
      </c>
      <c r="E168" s="414" t="s">
        <v>1458</v>
      </c>
      <c r="F168" s="413" t="s">
        <v>1107</v>
      </c>
      <c r="G168" s="412" t="s">
        <v>1120</v>
      </c>
      <c r="H168" s="414" t="str">
        <f t="shared" si="2"/>
        <v>CanariasUnifamiliarE.ExistenteC4</v>
      </c>
      <c r="I168" s="411">
        <v>125.7</v>
      </c>
      <c r="J168" s="411">
        <v>50.9</v>
      </c>
      <c r="K168" s="411">
        <v>250.1</v>
      </c>
      <c r="L168" s="411">
        <v>66.7</v>
      </c>
      <c r="M168" s="411">
        <v>28.3</v>
      </c>
      <c r="N168" s="411">
        <v>345.1</v>
      </c>
      <c r="O168" s="411">
        <v>67.900000000000006</v>
      </c>
      <c r="P168" s="411">
        <v>19.399999999999999</v>
      </c>
      <c r="Q168" s="411">
        <v>7.7</v>
      </c>
      <c r="R168" s="411">
        <v>94.9</v>
      </c>
      <c r="T168"/>
      <c r="V168" s="410"/>
    </row>
    <row r="169" spans="1:22">
      <c r="A169" s="411" t="s">
        <v>1105</v>
      </c>
      <c r="B169" s="412">
        <v>168</v>
      </c>
      <c r="C169" s="413" t="s">
        <v>1126</v>
      </c>
      <c r="D169" s="413" t="s">
        <v>1089</v>
      </c>
      <c r="E169" s="414" t="s">
        <v>1459</v>
      </c>
      <c r="F169" s="413" t="s">
        <v>1107</v>
      </c>
      <c r="G169" s="412" t="s">
        <v>1120</v>
      </c>
      <c r="H169" s="414" t="str">
        <f t="shared" si="2"/>
        <v>CanariasUnifamiliarF.ExistenteC4</v>
      </c>
      <c r="I169" s="411">
        <v>147</v>
      </c>
      <c r="J169" s="411">
        <v>62.6</v>
      </c>
      <c r="K169" s="411">
        <v>307.60000000000002</v>
      </c>
      <c r="L169" s="411">
        <v>82.1</v>
      </c>
      <c r="M169" s="411">
        <v>30.8</v>
      </c>
      <c r="N169" s="411">
        <v>434.9</v>
      </c>
      <c r="O169" s="411">
        <v>87.5</v>
      </c>
      <c r="P169" s="411">
        <v>23.8</v>
      </c>
      <c r="Q169" s="411">
        <v>9</v>
      </c>
      <c r="R169" s="411">
        <v>116.8</v>
      </c>
      <c r="T169"/>
      <c r="V169" s="410"/>
    </row>
    <row r="170" spans="1:22">
      <c r="A170" s="411" t="s">
        <v>1105</v>
      </c>
      <c r="B170" s="412">
        <v>169</v>
      </c>
      <c r="C170" s="413" t="s">
        <v>1126</v>
      </c>
      <c r="D170" s="413" t="s">
        <v>1089</v>
      </c>
      <c r="E170" s="414" t="s">
        <v>1454</v>
      </c>
      <c r="F170" s="413" t="s">
        <v>1107</v>
      </c>
      <c r="G170" s="412" t="s">
        <v>1121</v>
      </c>
      <c r="H170" s="414" t="str">
        <f t="shared" si="2"/>
        <v>CanariasUnifamiliarA.ExistenteD1</v>
      </c>
      <c r="I170" s="411">
        <v>28.9</v>
      </c>
      <c r="J170" s="411" t="s">
        <v>1122</v>
      </c>
      <c r="K170" s="411">
        <v>44.7</v>
      </c>
      <c r="L170" s="411" t="s">
        <v>758</v>
      </c>
      <c r="M170" s="411">
        <v>8.1999999999999993</v>
      </c>
      <c r="N170" s="411">
        <v>54.5</v>
      </c>
      <c r="O170" s="411">
        <v>11</v>
      </c>
      <c r="P170" s="411" t="s">
        <v>758</v>
      </c>
      <c r="Q170" s="411">
        <v>2.2000000000000002</v>
      </c>
      <c r="R170" s="411">
        <v>13.5</v>
      </c>
      <c r="T170"/>
      <c r="V170" s="410"/>
    </row>
    <row r="171" spans="1:22">
      <c r="A171" s="411" t="s">
        <v>1105</v>
      </c>
      <c r="B171" s="412">
        <v>170</v>
      </c>
      <c r="C171" s="413" t="s">
        <v>1126</v>
      </c>
      <c r="D171" s="413" t="s">
        <v>1089</v>
      </c>
      <c r="E171" s="414" t="s">
        <v>1455</v>
      </c>
      <c r="F171" s="413" t="s">
        <v>1107</v>
      </c>
      <c r="G171" s="412" t="s">
        <v>1121</v>
      </c>
      <c r="H171" s="414" t="str">
        <f t="shared" si="2"/>
        <v>CanariasUnifamiliarB.ExistenteD1</v>
      </c>
      <c r="I171" s="411">
        <v>46.8</v>
      </c>
      <c r="J171" s="411" t="s">
        <v>1122</v>
      </c>
      <c r="K171" s="411">
        <v>72.599999999999994</v>
      </c>
      <c r="L171" s="411" t="s">
        <v>758</v>
      </c>
      <c r="M171" s="411">
        <v>9.6999999999999993</v>
      </c>
      <c r="N171" s="411">
        <v>83.8</v>
      </c>
      <c r="O171" s="411">
        <v>17.8</v>
      </c>
      <c r="P171" s="411" t="s">
        <v>758</v>
      </c>
      <c r="Q171" s="411">
        <v>2.6</v>
      </c>
      <c r="R171" s="411">
        <v>20.8</v>
      </c>
      <c r="T171"/>
      <c r="V171" s="410"/>
    </row>
    <row r="172" spans="1:22">
      <c r="A172" s="411" t="s">
        <v>1105</v>
      </c>
      <c r="B172" s="412">
        <v>171</v>
      </c>
      <c r="C172" s="413" t="s">
        <v>1126</v>
      </c>
      <c r="D172" s="413" t="s">
        <v>1089</v>
      </c>
      <c r="E172" s="414" t="s">
        <v>1456</v>
      </c>
      <c r="F172" s="413" t="s">
        <v>1107</v>
      </c>
      <c r="G172" s="412" t="s">
        <v>1121</v>
      </c>
      <c r="H172" s="414" t="str">
        <f t="shared" si="2"/>
        <v>CanariasUnifamiliarC.ExistenteD1</v>
      </c>
      <c r="I172" s="411">
        <v>72.599999999999994</v>
      </c>
      <c r="J172" s="411" t="s">
        <v>1122</v>
      </c>
      <c r="K172" s="411">
        <v>112.5</v>
      </c>
      <c r="L172" s="411" t="s">
        <v>758</v>
      </c>
      <c r="M172" s="411">
        <v>11.7</v>
      </c>
      <c r="N172" s="411">
        <v>125</v>
      </c>
      <c r="O172" s="411">
        <v>27.6</v>
      </c>
      <c r="P172" s="411" t="s">
        <v>758</v>
      </c>
      <c r="Q172" s="411">
        <v>3.2</v>
      </c>
      <c r="R172" s="411">
        <v>31</v>
      </c>
      <c r="T172"/>
      <c r="V172" s="410"/>
    </row>
    <row r="173" spans="1:22">
      <c r="A173" s="411" t="s">
        <v>1105</v>
      </c>
      <c r="B173" s="412">
        <v>172</v>
      </c>
      <c r="C173" s="413" t="s">
        <v>1126</v>
      </c>
      <c r="D173" s="413" t="s">
        <v>1089</v>
      </c>
      <c r="E173" s="414" t="s">
        <v>1457</v>
      </c>
      <c r="F173" s="413" t="s">
        <v>1107</v>
      </c>
      <c r="G173" s="412" t="s">
        <v>1121</v>
      </c>
      <c r="H173" s="414" t="str">
        <f t="shared" si="2"/>
        <v>CanariasUnifamiliarD.ExistenteD1</v>
      </c>
      <c r="I173" s="411">
        <v>111.6</v>
      </c>
      <c r="J173" s="411" t="s">
        <v>1122</v>
      </c>
      <c r="K173" s="411">
        <v>172.9</v>
      </c>
      <c r="L173" s="411" t="s">
        <v>758</v>
      </c>
      <c r="M173" s="411">
        <v>14.8</v>
      </c>
      <c r="N173" s="411">
        <v>186.2</v>
      </c>
      <c r="O173" s="411">
        <v>42.4</v>
      </c>
      <c r="P173" s="411" t="s">
        <v>758</v>
      </c>
      <c r="Q173" s="411">
        <v>4</v>
      </c>
      <c r="R173" s="411">
        <v>46.1</v>
      </c>
      <c r="T173"/>
      <c r="V173" s="410"/>
    </row>
    <row r="174" spans="1:22">
      <c r="A174" s="411" t="s">
        <v>1105</v>
      </c>
      <c r="B174" s="412">
        <v>173</v>
      </c>
      <c r="C174" s="413" t="s">
        <v>1126</v>
      </c>
      <c r="D174" s="413" t="s">
        <v>1089</v>
      </c>
      <c r="E174" s="414" t="s">
        <v>1458</v>
      </c>
      <c r="F174" s="413" t="s">
        <v>1107</v>
      </c>
      <c r="G174" s="412" t="s">
        <v>1121</v>
      </c>
      <c r="H174" s="414" t="str">
        <f t="shared" si="2"/>
        <v>CanariasUnifamiliarE.ExistenteD1</v>
      </c>
      <c r="I174" s="411">
        <v>178.3</v>
      </c>
      <c r="J174" s="411" t="s">
        <v>1122</v>
      </c>
      <c r="K174" s="411">
        <v>354.9</v>
      </c>
      <c r="L174" s="411" t="s">
        <v>758</v>
      </c>
      <c r="M174" s="411">
        <v>30.3</v>
      </c>
      <c r="N174" s="411">
        <v>385.1</v>
      </c>
      <c r="O174" s="411">
        <v>96.3</v>
      </c>
      <c r="P174" s="411" t="s">
        <v>758</v>
      </c>
      <c r="Q174" s="411">
        <v>8.3000000000000007</v>
      </c>
      <c r="R174" s="411">
        <v>104.6</v>
      </c>
      <c r="T174"/>
      <c r="V174" s="410"/>
    </row>
    <row r="175" spans="1:22">
      <c r="A175" s="411" t="s">
        <v>1105</v>
      </c>
      <c r="B175" s="412">
        <v>174</v>
      </c>
      <c r="C175" s="413" t="s">
        <v>1126</v>
      </c>
      <c r="D175" s="413" t="s">
        <v>1089</v>
      </c>
      <c r="E175" s="414" t="s">
        <v>1459</v>
      </c>
      <c r="F175" s="413" t="s">
        <v>1107</v>
      </c>
      <c r="G175" s="412" t="s">
        <v>1121</v>
      </c>
      <c r="H175" s="414" t="str">
        <f t="shared" si="2"/>
        <v>CanariasUnifamiliarF.ExistenteD1</v>
      </c>
      <c r="I175" s="411">
        <v>208.6</v>
      </c>
      <c r="J175" s="411" t="s">
        <v>1122</v>
      </c>
      <c r="K175" s="411">
        <v>436.5</v>
      </c>
      <c r="L175" s="411" t="s">
        <v>758</v>
      </c>
      <c r="M175" s="411">
        <v>33</v>
      </c>
      <c r="N175" s="411">
        <v>473.7</v>
      </c>
      <c r="O175" s="411">
        <v>124.2</v>
      </c>
      <c r="P175" s="411" t="s">
        <v>758</v>
      </c>
      <c r="Q175" s="411">
        <v>9.6999999999999993</v>
      </c>
      <c r="R175" s="411">
        <v>128.6</v>
      </c>
      <c r="T175"/>
      <c r="V175" s="410"/>
    </row>
    <row r="176" spans="1:22">
      <c r="A176" s="411" t="s">
        <v>1105</v>
      </c>
      <c r="B176" s="412">
        <v>175</v>
      </c>
      <c r="C176" s="413" t="s">
        <v>1126</v>
      </c>
      <c r="D176" s="413" t="s">
        <v>1089</v>
      </c>
      <c r="E176" s="414" t="s">
        <v>1454</v>
      </c>
      <c r="F176" s="413" t="s">
        <v>1107</v>
      </c>
      <c r="G176" s="412" t="s">
        <v>1123</v>
      </c>
      <c r="H176" s="414" t="str">
        <f t="shared" si="2"/>
        <v>CanariasUnifamiliarA.ExistenteD2</v>
      </c>
      <c r="I176" s="411">
        <v>28.9</v>
      </c>
      <c r="J176" s="411">
        <v>3.9</v>
      </c>
      <c r="K176" s="411">
        <v>44.7</v>
      </c>
      <c r="L176" s="411">
        <v>5.2</v>
      </c>
      <c r="M176" s="411">
        <v>8.1</v>
      </c>
      <c r="N176" s="411">
        <v>54.3</v>
      </c>
      <c r="O176" s="411">
        <v>11</v>
      </c>
      <c r="P176" s="411">
        <v>1.5</v>
      </c>
      <c r="Q176" s="411">
        <v>2.2000000000000002</v>
      </c>
      <c r="R176" s="411">
        <v>13.7</v>
      </c>
      <c r="T176"/>
      <c r="V176" s="410"/>
    </row>
    <row r="177" spans="1:22">
      <c r="A177" s="411" t="s">
        <v>1105</v>
      </c>
      <c r="B177" s="412">
        <v>176</v>
      </c>
      <c r="C177" s="413" t="s">
        <v>1126</v>
      </c>
      <c r="D177" s="413" t="s">
        <v>1089</v>
      </c>
      <c r="E177" s="414" t="s">
        <v>1455</v>
      </c>
      <c r="F177" s="413" t="s">
        <v>1107</v>
      </c>
      <c r="G177" s="412" t="s">
        <v>1123</v>
      </c>
      <c r="H177" s="414" t="str">
        <f t="shared" si="2"/>
        <v>CanariasUnifamiliarB.ExistenteD2</v>
      </c>
      <c r="I177" s="411">
        <v>46.8</v>
      </c>
      <c r="J177" s="411">
        <v>6.4</v>
      </c>
      <c r="K177" s="411">
        <v>72.599999999999994</v>
      </c>
      <c r="L177" s="411">
        <v>8.4</v>
      </c>
      <c r="M177" s="411">
        <v>9.6</v>
      </c>
      <c r="N177" s="411">
        <v>88.1</v>
      </c>
      <c r="O177" s="411">
        <v>17.8</v>
      </c>
      <c r="P177" s="411">
        <v>2.4</v>
      </c>
      <c r="Q177" s="411">
        <v>2.6</v>
      </c>
      <c r="R177" s="411">
        <v>22.2</v>
      </c>
      <c r="T177"/>
      <c r="V177" s="410"/>
    </row>
    <row r="178" spans="1:22">
      <c r="A178" s="411" t="s">
        <v>1105</v>
      </c>
      <c r="B178" s="412">
        <v>177</v>
      </c>
      <c r="C178" s="413" t="s">
        <v>1126</v>
      </c>
      <c r="D178" s="413" t="s">
        <v>1089</v>
      </c>
      <c r="E178" s="414" t="s">
        <v>1456</v>
      </c>
      <c r="F178" s="413" t="s">
        <v>1107</v>
      </c>
      <c r="G178" s="412" t="s">
        <v>1123</v>
      </c>
      <c r="H178" s="414" t="str">
        <f t="shared" si="2"/>
        <v>CanariasUnifamiliarC.ExistenteD2</v>
      </c>
      <c r="I178" s="411">
        <v>72.599999999999994</v>
      </c>
      <c r="J178" s="411">
        <v>9.9</v>
      </c>
      <c r="K178" s="411">
        <v>112.5</v>
      </c>
      <c r="L178" s="411">
        <v>13</v>
      </c>
      <c r="M178" s="411">
        <v>11.6</v>
      </c>
      <c r="N178" s="411">
        <v>136.6</v>
      </c>
      <c r="O178" s="411">
        <v>27.6</v>
      </c>
      <c r="P178" s="411">
        <v>3.8</v>
      </c>
      <c r="Q178" s="411">
        <v>3.2</v>
      </c>
      <c r="R178" s="411">
        <v>34.4</v>
      </c>
      <c r="T178"/>
      <c r="V178" s="410"/>
    </row>
    <row r="179" spans="1:22">
      <c r="A179" s="411" t="s">
        <v>1105</v>
      </c>
      <c r="B179" s="412">
        <v>178</v>
      </c>
      <c r="C179" s="413" t="s">
        <v>1126</v>
      </c>
      <c r="D179" s="413" t="s">
        <v>1089</v>
      </c>
      <c r="E179" s="414" t="s">
        <v>1457</v>
      </c>
      <c r="F179" s="413" t="s">
        <v>1107</v>
      </c>
      <c r="G179" s="412" t="s">
        <v>1123</v>
      </c>
      <c r="H179" s="414" t="str">
        <f t="shared" si="2"/>
        <v>CanariasUnifamiliarD.ExistenteD2</v>
      </c>
      <c r="I179" s="411">
        <v>111.6</v>
      </c>
      <c r="J179" s="411">
        <v>15.2</v>
      </c>
      <c r="K179" s="411">
        <v>172.9</v>
      </c>
      <c r="L179" s="411">
        <v>20</v>
      </c>
      <c r="M179" s="411">
        <v>14.6</v>
      </c>
      <c r="N179" s="411">
        <v>210</v>
      </c>
      <c r="O179" s="411">
        <v>42.4</v>
      </c>
      <c r="P179" s="411">
        <v>5.8</v>
      </c>
      <c r="Q179" s="411">
        <v>4</v>
      </c>
      <c r="R179" s="411">
        <v>52.9</v>
      </c>
      <c r="T179"/>
      <c r="V179" s="410"/>
    </row>
    <row r="180" spans="1:22">
      <c r="A180" s="411" t="s">
        <v>1105</v>
      </c>
      <c r="B180" s="412">
        <v>179</v>
      </c>
      <c r="C180" s="413" t="s">
        <v>1126</v>
      </c>
      <c r="D180" s="413" t="s">
        <v>1089</v>
      </c>
      <c r="E180" s="414" t="s">
        <v>1458</v>
      </c>
      <c r="F180" s="413" t="s">
        <v>1107</v>
      </c>
      <c r="G180" s="412" t="s">
        <v>1123</v>
      </c>
      <c r="H180" s="414" t="str">
        <f t="shared" si="2"/>
        <v>CanariasUnifamiliarE.ExistenteD2</v>
      </c>
      <c r="I180" s="411">
        <v>178.3</v>
      </c>
      <c r="J180" s="411">
        <v>18.3</v>
      </c>
      <c r="K180" s="411">
        <v>354.9</v>
      </c>
      <c r="L180" s="411">
        <v>24</v>
      </c>
      <c r="M180" s="411">
        <v>29.9</v>
      </c>
      <c r="N180" s="411">
        <v>408.8</v>
      </c>
      <c r="O180" s="411">
        <v>96.3</v>
      </c>
      <c r="P180" s="411">
        <v>7</v>
      </c>
      <c r="Q180" s="411">
        <v>8.1999999999999993</v>
      </c>
      <c r="R180" s="411">
        <v>111.4</v>
      </c>
      <c r="T180"/>
      <c r="V180" s="410"/>
    </row>
    <row r="181" spans="1:22">
      <c r="A181" s="411" t="s">
        <v>1105</v>
      </c>
      <c r="B181" s="412">
        <v>180</v>
      </c>
      <c r="C181" s="413" t="s">
        <v>1126</v>
      </c>
      <c r="D181" s="413" t="s">
        <v>1089</v>
      </c>
      <c r="E181" s="414" t="s">
        <v>1459</v>
      </c>
      <c r="F181" s="413" t="s">
        <v>1107</v>
      </c>
      <c r="G181" s="412" t="s">
        <v>1123</v>
      </c>
      <c r="H181" s="414" t="str">
        <f t="shared" si="2"/>
        <v>CanariasUnifamiliarF.ExistenteD2</v>
      </c>
      <c r="I181" s="411">
        <v>208.6</v>
      </c>
      <c r="J181" s="411">
        <v>22.5</v>
      </c>
      <c r="K181" s="411">
        <v>436.5</v>
      </c>
      <c r="L181" s="411">
        <v>29.5</v>
      </c>
      <c r="M181" s="411">
        <v>32.6</v>
      </c>
      <c r="N181" s="411">
        <v>527.29999999999995</v>
      </c>
      <c r="O181" s="411">
        <v>124.2</v>
      </c>
      <c r="P181" s="411">
        <v>8.6</v>
      </c>
      <c r="Q181" s="411">
        <v>9.5</v>
      </c>
      <c r="R181" s="411">
        <v>146</v>
      </c>
      <c r="T181"/>
      <c r="V181" s="410"/>
    </row>
    <row r="182" spans="1:22">
      <c r="A182" s="411" t="s">
        <v>1105</v>
      </c>
      <c r="B182" s="412">
        <v>181</v>
      </c>
      <c r="C182" s="413" t="s">
        <v>1126</v>
      </c>
      <c r="D182" s="413" t="s">
        <v>1089</v>
      </c>
      <c r="E182" s="414" t="s">
        <v>1454</v>
      </c>
      <c r="F182" s="413" t="s">
        <v>1107</v>
      </c>
      <c r="G182" s="412" t="s">
        <v>1124</v>
      </c>
      <c r="H182" s="414" t="str">
        <f t="shared" si="2"/>
        <v>CanariasUnifamiliarA.ExistenteD3</v>
      </c>
      <c r="I182" s="411">
        <v>28.9</v>
      </c>
      <c r="J182" s="411">
        <v>10</v>
      </c>
      <c r="K182" s="411">
        <v>44.7</v>
      </c>
      <c r="L182" s="411">
        <v>13.1</v>
      </c>
      <c r="M182" s="411">
        <v>8</v>
      </c>
      <c r="N182" s="411">
        <v>59.6</v>
      </c>
      <c r="O182" s="411">
        <v>11</v>
      </c>
      <c r="P182" s="411">
        <v>3.8</v>
      </c>
      <c r="Q182" s="411">
        <v>2.2000000000000002</v>
      </c>
      <c r="R182" s="411">
        <v>15.2</v>
      </c>
      <c r="T182"/>
      <c r="V182" s="410"/>
    </row>
    <row r="183" spans="1:22">
      <c r="A183" s="411" t="s">
        <v>1105</v>
      </c>
      <c r="B183" s="412">
        <v>182</v>
      </c>
      <c r="C183" s="413" t="s">
        <v>1126</v>
      </c>
      <c r="D183" s="413" t="s">
        <v>1089</v>
      </c>
      <c r="E183" s="414" t="s">
        <v>1455</v>
      </c>
      <c r="F183" s="413" t="s">
        <v>1107</v>
      </c>
      <c r="G183" s="412" t="s">
        <v>1124</v>
      </c>
      <c r="H183" s="414" t="str">
        <f t="shared" si="2"/>
        <v>CanariasUnifamiliarB.ExistenteD3</v>
      </c>
      <c r="I183" s="411">
        <v>46.8</v>
      </c>
      <c r="J183" s="411">
        <v>14.3</v>
      </c>
      <c r="K183" s="411">
        <v>72.599999999999994</v>
      </c>
      <c r="L183" s="411">
        <v>18.7</v>
      </c>
      <c r="M183" s="411">
        <v>9.4</v>
      </c>
      <c r="N183" s="411">
        <v>96.6</v>
      </c>
      <c r="O183" s="411">
        <v>17.8</v>
      </c>
      <c r="P183" s="411">
        <v>5.4</v>
      </c>
      <c r="Q183" s="411">
        <v>2.6</v>
      </c>
      <c r="R183" s="411">
        <v>24.6</v>
      </c>
      <c r="T183"/>
      <c r="V183" s="410"/>
    </row>
    <row r="184" spans="1:22">
      <c r="A184" s="411" t="s">
        <v>1105</v>
      </c>
      <c r="B184" s="412">
        <v>183</v>
      </c>
      <c r="C184" s="413" t="s">
        <v>1126</v>
      </c>
      <c r="D184" s="413" t="s">
        <v>1089</v>
      </c>
      <c r="E184" s="414" t="s">
        <v>1456</v>
      </c>
      <c r="F184" s="413" t="s">
        <v>1107</v>
      </c>
      <c r="G184" s="412" t="s">
        <v>1124</v>
      </c>
      <c r="H184" s="414" t="str">
        <f t="shared" si="2"/>
        <v>CanariasUnifamiliarC.ExistenteD3</v>
      </c>
      <c r="I184" s="411">
        <v>72.599999999999994</v>
      </c>
      <c r="J184" s="411">
        <v>20.399999999999999</v>
      </c>
      <c r="K184" s="411">
        <v>112.5</v>
      </c>
      <c r="L184" s="411">
        <v>26.7</v>
      </c>
      <c r="M184" s="411">
        <v>11.4</v>
      </c>
      <c r="N184" s="411">
        <v>149.80000000000001</v>
      </c>
      <c r="O184" s="411">
        <v>27.6</v>
      </c>
      <c r="P184" s="411">
        <v>7.7</v>
      </c>
      <c r="Q184" s="411">
        <v>3.1</v>
      </c>
      <c r="R184" s="411">
        <v>38.200000000000003</v>
      </c>
      <c r="T184"/>
      <c r="V184" s="410"/>
    </row>
    <row r="185" spans="1:22">
      <c r="A185" s="411" t="s">
        <v>1105</v>
      </c>
      <c r="B185" s="412">
        <v>184</v>
      </c>
      <c r="C185" s="413" t="s">
        <v>1126</v>
      </c>
      <c r="D185" s="413" t="s">
        <v>1089</v>
      </c>
      <c r="E185" s="414" t="s">
        <v>1457</v>
      </c>
      <c r="F185" s="413" t="s">
        <v>1107</v>
      </c>
      <c r="G185" s="412" t="s">
        <v>1124</v>
      </c>
      <c r="H185" s="414" t="str">
        <f t="shared" si="2"/>
        <v>CanariasUnifamiliarD.ExistenteD3</v>
      </c>
      <c r="I185" s="411">
        <v>111.6</v>
      </c>
      <c r="J185" s="411">
        <v>29.7</v>
      </c>
      <c r="K185" s="411">
        <v>172.9</v>
      </c>
      <c r="L185" s="411">
        <v>38.9</v>
      </c>
      <c r="M185" s="411">
        <v>14.3</v>
      </c>
      <c r="N185" s="411">
        <v>230.3</v>
      </c>
      <c r="O185" s="411">
        <v>42.4</v>
      </c>
      <c r="P185" s="411">
        <v>11.3</v>
      </c>
      <c r="Q185" s="411">
        <v>3.9</v>
      </c>
      <c r="R185" s="411">
        <v>58.7</v>
      </c>
      <c r="T185"/>
      <c r="V185" s="410"/>
    </row>
    <row r="186" spans="1:22">
      <c r="A186" s="411" t="s">
        <v>1105</v>
      </c>
      <c r="B186" s="412">
        <v>185</v>
      </c>
      <c r="C186" s="413" t="s">
        <v>1126</v>
      </c>
      <c r="D186" s="413" t="s">
        <v>1089</v>
      </c>
      <c r="E186" s="414" t="s">
        <v>1458</v>
      </c>
      <c r="F186" s="413" t="s">
        <v>1107</v>
      </c>
      <c r="G186" s="412" t="s">
        <v>1124</v>
      </c>
      <c r="H186" s="414" t="str">
        <f t="shared" si="2"/>
        <v>CanariasUnifamiliarE.ExistenteD3</v>
      </c>
      <c r="I186" s="411">
        <v>178.3</v>
      </c>
      <c r="J186" s="411">
        <v>36.700000000000003</v>
      </c>
      <c r="K186" s="411">
        <v>354.9</v>
      </c>
      <c r="L186" s="411">
        <v>48</v>
      </c>
      <c r="M186" s="411">
        <v>29.3</v>
      </c>
      <c r="N186" s="411">
        <v>432.2</v>
      </c>
      <c r="O186" s="411">
        <v>96.3</v>
      </c>
      <c r="P186" s="411">
        <v>13.9</v>
      </c>
      <c r="Q186" s="411">
        <v>8</v>
      </c>
      <c r="R186" s="411">
        <v>118.2</v>
      </c>
      <c r="T186"/>
      <c r="V186" s="410"/>
    </row>
    <row r="187" spans="1:22">
      <c r="A187" s="411" t="s">
        <v>1105</v>
      </c>
      <c r="B187" s="412">
        <v>186</v>
      </c>
      <c r="C187" s="413" t="s">
        <v>1126</v>
      </c>
      <c r="D187" s="413" t="s">
        <v>1089</v>
      </c>
      <c r="E187" s="414" t="s">
        <v>1459</v>
      </c>
      <c r="F187" s="413" t="s">
        <v>1107</v>
      </c>
      <c r="G187" s="412" t="s">
        <v>1124</v>
      </c>
      <c r="H187" s="414" t="str">
        <f t="shared" si="2"/>
        <v>CanariasUnifamiliarF.ExistenteD3</v>
      </c>
      <c r="I187" s="411">
        <v>208.6</v>
      </c>
      <c r="J187" s="411">
        <v>45.1</v>
      </c>
      <c r="K187" s="411">
        <v>436.5</v>
      </c>
      <c r="L187" s="411">
        <v>59.1</v>
      </c>
      <c r="M187" s="411">
        <v>32</v>
      </c>
      <c r="N187" s="411">
        <v>544.6</v>
      </c>
      <c r="O187" s="411">
        <v>124.2</v>
      </c>
      <c r="P187" s="411">
        <v>17.100000000000001</v>
      </c>
      <c r="Q187" s="411">
        <v>9.4</v>
      </c>
      <c r="R187" s="411">
        <v>141.9</v>
      </c>
      <c r="T187"/>
      <c r="V187" s="410"/>
    </row>
    <row r="188" spans="1:22">
      <c r="A188" s="411" t="s">
        <v>1105</v>
      </c>
      <c r="B188" s="412">
        <v>187</v>
      </c>
      <c r="C188" s="413" t="s">
        <v>1126</v>
      </c>
      <c r="D188" s="413" t="s">
        <v>1089</v>
      </c>
      <c r="E188" s="414" t="s">
        <v>1454</v>
      </c>
      <c r="F188" s="413" t="s">
        <v>1107</v>
      </c>
      <c r="G188" s="412" t="s">
        <v>1125</v>
      </c>
      <c r="H188" s="414" t="str">
        <f t="shared" si="2"/>
        <v>CanariasUnifamiliarA.ExistenteE1</v>
      </c>
      <c r="I188" s="411">
        <v>47.5</v>
      </c>
      <c r="J188" s="411" t="s">
        <v>1122</v>
      </c>
      <c r="K188" s="411">
        <v>73.7</v>
      </c>
      <c r="L188" s="411" t="s">
        <v>1122</v>
      </c>
      <c r="M188" s="411">
        <v>8.4</v>
      </c>
      <c r="N188" s="411">
        <v>70.7</v>
      </c>
      <c r="O188" s="411">
        <v>18.100000000000001</v>
      </c>
      <c r="P188" s="411" t="s">
        <v>1122</v>
      </c>
      <c r="Q188" s="411">
        <v>2.2999999999999998</v>
      </c>
      <c r="R188" s="411">
        <v>17.5</v>
      </c>
      <c r="T188"/>
      <c r="V188" s="410"/>
    </row>
    <row r="189" spans="1:22">
      <c r="A189" s="411" t="s">
        <v>1105</v>
      </c>
      <c r="B189" s="412">
        <v>188</v>
      </c>
      <c r="C189" s="413" t="s">
        <v>1126</v>
      </c>
      <c r="D189" s="413" t="s">
        <v>1089</v>
      </c>
      <c r="E189" s="414" t="s">
        <v>1455</v>
      </c>
      <c r="F189" s="413" t="s">
        <v>1107</v>
      </c>
      <c r="G189" s="412" t="s">
        <v>1125</v>
      </c>
      <c r="H189" s="414" t="str">
        <f t="shared" si="2"/>
        <v>CanariasUnifamiliarB.ExistenteE1</v>
      </c>
      <c r="I189" s="411">
        <v>68.2</v>
      </c>
      <c r="J189" s="411" t="s">
        <v>1122</v>
      </c>
      <c r="K189" s="411">
        <v>105.7</v>
      </c>
      <c r="L189" s="411" t="s">
        <v>1122</v>
      </c>
      <c r="M189" s="411">
        <v>9.9</v>
      </c>
      <c r="N189" s="411">
        <v>108.7</v>
      </c>
      <c r="O189" s="411">
        <v>25.9</v>
      </c>
      <c r="P189" s="411" t="s">
        <v>1122</v>
      </c>
      <c r="Q189" s="411">
        <v>2.7</v>
      </c>
      <c r="R189" s="411">
        <v>26.9</v>
      </c>
      <c r="T189"/>
      <c r="V189" s="410"/>
    </row>
    <row r="190" spans="1:22">
      <c r="A190" s="411" t="s">
        <v>1105</v>
      </c>
      <c r="B190" s="412">
        <v>189</v>
      </c>
      <c r="C190" s="413" t="s">
        <v>1126</v>
      </c>
      <c r="D190" s="413" t="s">
        <v>1089</v>
      </c>
      <c r="E190" s="414" t="s">
        <v>1456</v>
      </c>
      <c r="F190" s="413" t="s">
        <v>1107</v>
      </c>
      <c r="G190" s="412" t="s">
        <v>1125</v>
      </c>
      <c r="H190" s="414" t="str">
        <f t="shared" si="2"/>
        <v>CanariasUnifamiliarC.ExistenteE1</v>
      </c>
      <c r="I190" s="411">
        <v>97.1</v>
      </c>
      <c r="J190" s="411" t="s">
        <v>1122</v>
      </c>
      <c r="K190" s="411">
        <v>150.5</v>
      </c>
      <c r="L190" s="411" t="s">
        <v>1122</v>
      </c>
      <c r="M190" s="411">
        <v>12</v>
      </c>
      <c r="N190" s="411">
        <v>162.1</v>
      </c>
      <c r="O190" s="411">
        <v>36.9</v>
      </c>
      <c r="P190" s="411" t="s">
        <v>1122</v>
      </c>
      <c r="Q190" s="411">
        <v>3.3</v>
      </c>
      <c r="R190" s="411">
        <v>40.1</v>
      </c>
      <c r="T190"/>
      <c r="V190" s="410"/>
    </row>
    <row r="191" spans="1:22">
      <c r="A191" s="411" t="s">
        <v>1105</v>
      </c>
      <c r="B191" s="412">
        <v>190</v>
      </c>
      <c r="C191" s="413" t="s">
        <v>1126</v>
      </c>
      <c r="D191" s="413" t="s">
        <v>1089</v>
      </c>
      <c r="E191" s="414" t="s">
        <v>1457</v>
      </c>
      <c r="F191" s="413" t="s">
        <v>1107</v>
      </c>
      <c r="G191" s="412" t="s">
        <v>1125</v>
      </c>
      <c r="H191" s="414" t="str">
        <f t="shared" si="2"/>
        <v>CanariasUnifamiliarD.ExistenteE1</v>
      </c>
      <c r="I191" s="411">
        <v>141.5</v>
      </c>
      <c r="J191" s="411" t="s">
        <v>1122</v>
      </c>
      <c r="K191" s="411">
        <v>219.4</v>
      </c>
      <c r="L191" s="411" t="s">
        <v>1122</v>
      </c>
      <c r="M191" s="411">
        <v>15.1</v>
      </c>
      <c r="N191" s="411">
        <v>241.5</v>
      </c>
      <c r="O191" s="411">
        <v>53.8</v>
      </c>
      <c r="P191" s="411" t="s">
        <v>1122</v>
      </c>
      <c r="Q191" s="411">
        <v>4.0999999999999996</v>
      </c>
      <c r="R191" s="411">
        <v>59.7</v>
      </c>
      <c r="T191"/>
      <c r="V191" s="410"/>
    </row>
    <row r="192" spans="1:22">
      <c r="A192" s="411" t="s">
        <v>1105</v>
      </c>
      <c r="B192" s="412">
        <v>191</v>
      </c>
      <c r="C192" s="413" t="s">
        <v>1126</v>
      </c>
      <c r="D192" s="413" t="s">
        <v>1089</v>
      </c>
      <c r="E192" s="414" t="s">
        <v>1458</v>
      </c>
      <c r="F192" s="413" t="s">
        <v>1107</v>
      </c>
      <c r="G192" s="412" t="s">
        <v>1125</v>
      </c>
      <c r="H192" s="414" t="str">
        <f t="shared" si="2"/>
        <v>CanariasUnifamiliarE.ExistenteE1</v>
      </c>
      <c r="I192" s="411">
        <v>232.2</v>
      </c>
      <c r="J192" s="411" t="s">
        <v>1122</v>
      </c>
      <c r="K192" s="411">
        <v>462</v>
      </c>
      <c r="L192" s="411" t="s">
        <v>1122</v>
      </c>
      <c r="M192" s="411">
        <v>30.9</v>
      </c>
      <c r="N192" s="411">
        <v>492.8</v>
      </c>
      <c r="O192" s="411">
        <v>125.4</v>
      </c>
      <c r="P192" s="411" t="s">
        <v>1122</v>
      </c>
      <c r="Q192" s="411">
        <v>8.4</v>
      </c>
      <c r="R192" s="411">
        <v>133.80000000000001</v>
      </c>
      <c r="T192"/>
      <c r="V192" s="410"/>
    </row>
    <row r="193" spans="1:22">
      <c r="A193" s="411" t="s">
        <v>1105</v>
      </c>
      <c r="B193" s="412">
        <v>192</v>
      </c>
      <c r="C193" s="413" t="s">
        <v>1126</v>
      </c>
      <c r="D193" s="413" t="s">
        <v>1089</v>
      </c>
      <c r="E193" s="414" t="s">
        <v>1459</v>
      </c>
      <c r="F193" s="413" t="s">
        <v>1107</v>
      </c>
      <c r="G193" s="412" t="s">
        <v>1125</v>
      </c>
      <c r="H193" s="414" t="str">
        <f t="shared" si="2"/>
        <v>CanariasUnifamiliarF.ExistenteE1</v>
      </c>
      <c r="I193" s="411">
        <v>271.60000000000002</v>
      </c>
      <c r="J193" s="411" t="s">
        <v>1122</v>
      </c>
      <c r="K193" s="411">
        <v>540.5</v>
      </c>
      <c r="L193" s="411" t="s">
        <v>1122</v>
      </c>
      <c r="M193" s="411">
        <v>33.6</v>
      </c>
      <c r="N193" s="411">
        <v>576.6</v>
      </c>
      <c r="O193" s="411">
        <v>146.69999999999999</v>
      </c>
      <c r="P193" s="411" t="s">
        <v>1122</v>
      </c>
      <c r="Q193" s="411">
        <v>9.8000000000000007</v>
      </c>
      <c r="R193" s="411">
        <v>156.5</v>
      </c>
      <c r="T193"/>
      <c r="V193" s="410"/>
    </row>
    <row r="194" spans="1:22">
      <c r="A194" s="411" t="s">
        <v>1105</v>
      </c>
      <c r="B194" s="412">
        <v>193</v>
      </c>
      <c r="C194" s="413" t="s">
        <v>1106</v>
      </c>
      <c r="D194" s="413" t="s">
        <v>1133</v>
      </c>
      <c r="E194" s="414" t="s">
        <v>1454</v>
      </c>
      <c r="F194" s="413" t="s">
        <v>1107</v>
      </c>
      <c r="G194" s="412" t="s">
        <v>1108</v>
      </c>
      <c r="H194" s="414" t="str">
        <f t="shared" ref="H194:H257" si="3">_xlfn.CONCAT(C194:G194)</f>
        <v>PenínsulaBloqueA.ExistenteA3</v>
      </c>
      <c r="I194" s="411">
        <v>3</v>
      </c>
      <c r="J194" s="411">
        <v>5.5</v>
      </c>
      <c r="K194" s="411">
        <v>4.4000000000000004</v>
      </c>
      <c r="L194" s="411">
        <v>5.6</v>
      </c>
      <c r="M194" s="411">
        <v>4.9000000000000004</v>
      </c>
      <c r="N194" s="411">
        <v>12.3</v>
      </c>
      <c r="O194" s="411">
        <v>1</v>
      </c>
      <c r="P194" s="411">
        <v>1.4</v>
      </c>
      <c r="Q194" s="411">
        <v>1.2</v>
      </c>
      <c r="R194" s="411">
        <v>2.9</v>
      </c>
      <c r="T194"/>
      <c r="V194" s="410"/>
    </row>
    <row r="195" spans="1:22">
      <c r="A195" s="411" t="s">
        <v>1105</v>
      </c>
      <c r="B195" s="412">
        <v>194</v>
      </c>
      <c r="C195" s="413" t="s">
        <v>1106</v>
      </c>
      <c r="D195" s="413" t="s">
        <v>1133</v>
      </c>
      <c r="E195" s="414" t="s">
        <v>1455</v>
      </c>
      <c r="F195" s="413" t="s">
        <v>1107</v>
      </c>
      <c r="G195" s="412" t="s">
        <v>1108</v>
      </c>
      <c r="H195" s="414" t="str">
        <f t="shared" si="3"/>
        <v>PenínsulaBloqueB.ExistenteA3</v>
      </c>
      <c r="I195" s="411">
        <v>7</v>
      </c>
      <c r="J195" s="411">
        <v>8.9</v>
      </c>
      <c r="K195" s="411">
        <v>10.199999999999999</v>
      </c>
      <c r="L195" s="411">
        <v>9.1</v>
      </c>
      <c r="M195" s="411">
        <v>5.7</v>
      </c>
      <c r="N195" s="411">
        <v>23.3</v>
      </c>
      <c r="O195" s="411">
        <v>2.2999999999999998</v>
      </c>
      <c r="P195" s="411">
        <v>2.2000000000000002</v>
      </c>
      <c r="Q195" s="411">
        <v>1.4</v>
      </c>
      <c r="R195" s="411">
        <v>5.4</v>
      </c>
      <c r="T195"/>
      <c r="V195" s="410"/>
    </row>
    <row r="196" spans="1:22">
      <c r="A196" s="411" t="s">
        <v>1105</v>
      </c>
      <c r="B196" s="412">
        <v>195</v>
      </c>
      <c r="C196" s="413" t="s">
        <v>1106</v>
      </c>
      <c r="D196" s="413" t="s">
        <v>1133</v>
      </c>
      <c r="E196" s="414" t="s">
        <v>1456</v>
      </c>
      <c r="F196" s="413" t="s">
        <v>1107</v>
      </c>
      <c r="G196" s="412" t="s">
        <v>1108</v>
      </c>
      <c r="H196" s="414" t="str">
        <f t="shared" si="3"/>
        <v>PenínsulaBloqueC.ExistenteA3</v>
      </c>
      <c r="I196" s="411">
        <v>12.7</v>
      </c>
      <c r="J196" s="411">
        <v>13.9</v>
      </c>
      <c r="K196" s="411">
        <v>18.399999999999999</v>
      </c>
      <c r="L196" s="411">
        <v>14.1</v>
      </c>
      <c r="M196" s="411">
        <v>6.9</v>
      </c>
      <c r="N196" s="411">
        <v>39.4</v>
      </c>
      <c r="O196" s="411">
        <v>4.0999999999999996</v>
      </c>
      <c r="P196" s="411">
        <v>3.5</v>
      </c>
      <c r="Q196" s="411">
        <v>1.7</v>
      </c>
      <c r="R196" s="411">
        <v>9.1999999999999993</v>
      </c>
      <c r="T196"/>
      <c r="V196" s="410"/>
    </row>
    <row r="197" spans="1:22">
      <c r="A197" s="411" t="s">
        <v>1105</v>
      </c>
      <c r="B197" s="412">
        <v>196</v>
      </c>
      <c r="C197" s="413" t="s">
        <v>1106</v>
      </c>
      <c r="D197" s="413" t="s">
        <v>1133</v>
      </c>
      <c r="E197" s="414" t="s">
        <v>1457</v>
      </c>
      <c r="F197" s="413" t="s">
        <v>1107</v>
      </c>
      <c r="G197" s="412" t="s">
        <v>1108</v>
      </c>
      <c r="H197" s="414" t="str">
        <f t="shared" si="3"/>
        <v>PenínsulaBloqueD.ExistenteA3</v>
      </c>
      <c r="I197" s="411">
        <v>21.2</v>
      </c>
      <c r="J197" s="411">
        <v>21.3</v>
      </c>
      <c r="K197" s="411">
        <v>30.8</v>
      </c>
      <c r="L197" s="411">
        <v>21.7</v>
      </c>
      <c r="M197" s="411">
        <v>8.6999999999999993</v>
      </c>
      <c r="N197" s="411">
        <v>63.1</v>
      </c>
      <c r="O197" s="411">
        <v>6.8</v>
      </c>
      <c r="P197" s="411">
        <v>5.3</v>
      </c>
      <c r="Q197" s="411">
        <v>2.1</v>
      </c>
      <c r="R197" s="411">
        <v>14.7</v>
      </c>
      <c r="T197"/>
      <c r="V197" s="410"/>
    </row>
    <row r="198" spans="1:22">
      <c r="A198" s="411" t="s">
        <v>1105</v>
      </c>
      <c r="B198" s="412">
        <v>197</v>
      </c>
      <c r="C198" s="413" t="s">
        <v>1106</v>
      </c>
      <c r="D198" s="413" t="s">
        <v>1133</v>
      </c>
      <c r="E198" s="414" t="s">
        <v>1458</v>
      </c>
      <c r="F198" s="413" t="s">
        <v>1107</v>
      </c>
      <c r="G198" s="412" t="s">
        <v>1108</v>
      </c>
      <c r="H198" s="414" t="str">
        <f t="shared" si="3"/>
        <v>PenínsulaBloqueE.ExistenteA3</v>
      </c>
      <c r="I198" s="411">
        <v>46.6</v>
      </c>
      <c r="J198" s="411">
        <v>26.3</v>
      </c>
      <c r="K198" s="411">
        <v>88</v>
      </c>
      <c r="L198" s="411">
        <v>26.9</v>
      </c>
      <c r="M198" s="411">
        <v>19.3</v>
      </c>
      <c r="N198" s="411">
        <v>134.19999999999999</v>
      </c>
      <c r="O198" s="411">
        <v>21.4</v>
      </c>
      <c r="P198" s="411">
        <v>6.6</v>
      </c>
      <c r="Q198" s="411">
        <v>4.7</v>
      </c>
      <c r="R198" s="411">
        <v>32.700000000000003</v>
      </c>
      <c r="T198"/>
      <c r="V198" s="410"/>
    </row>
    <row r="199" spans="1:22">
      <c r="A199" s="411" t="s">
        <v>1105</v>
      </c>
      <c r="B199" s="412">
        <v>198</v>
      </c>
      <c r="C199" s="413" t="s">
        <v>1106</v>
      </c>
      <c r="D199" s="413" t="s">
        <v>1133</v>
      </c>
      <c r="E199" s="414" t="s">
        <v>1459</v>
      </c>
      <c r="F199" s="413" t="s">
        <v>1107</v>
      </c>
      <c r="G199" s="412" t="s">
        <v>1108</v>
      </c>
      <c r="H199" s="414" t="str">
        <f t="shared" si="3"/>
        <v>PenínsulaBloqueF.ExistenteA3</v>
      </c>
      <c r="I199" s="411">
        <v>50.7</v>
      </c>
      <c r="J199" s="411">
        <v>32.4</v>
      </c>
      <c r="K199" s="411">
        <v>102.9</v>
      </c>
      <c r="L199" s="411">
        <v>33</v>
      </c>
      <c r="M199" s="411">
        <v>21</v>
      </c>
      <c r="N199" s="411">
        <v>146.19999999999999</v>
      </c>
      <c r="O199" s="411">
        <v>25.1</v>
      </c>
      <c r="P199" s="411">
        <v>8.1</v>
      </c>
      <c r="Q199" s="411">
        <v>5.5</v>
      </c>
      <c r="R199" s="411">
        <v>36.9</v>
      </c>
      <c r="T199"/>
      <c r="V199" s="410"/>
    </row>
    <row r="200" spans="1:22">
      <c r="A200" s="411" t="s">
        <v>1105</v>
      </c>
      <c r="B200" s="412">
        <v>199</v>
      </c>
      <c r="C200" s="413" t="s">
        <v>1106</v>
      </c>
      <c r="D200" s="413" t="s">
        <v>1133</v>
      </c>
      <c r="E200" s="414" t="s">
        <v>1454</v>
      </c>
      <c r="F200" s="413" t="s">
        <v>1107</v>
      </c>
      <c r="G200" s="412" t="s">
        <v>1114</v>
      </c>
      <c r="H200" s="414" t="str">
        <f t="shared" si="3"/>
        <v>PenínsulaBloqueA.ExistenteA4</v>
      </c>
      <c r="I200" s="411">
        <v>3</v>
      </c>
      <c r="J200" s="411">
        <v>7.8</v>
      </c>
      <c r="K200" s="411">
        <v>4.4000000000000004</v>
      </c>
      <c r="L200" s="411">
        <v>7.9</v>
      </c>
      <c r="M200" s="411">
        <v>3.9</v>
      </c>
      <c r="N200" s="411">
        <v>13.7</v>
      </c>
      <c r="O200" s="411">
        <v>1</v>
      </c>
      <c r="P200" s="411">
        <v>1.9</v>
      </c>
      <c r="Q200" s="411">
        <v>0.9</v>
      </c>
      <c r="R200" s="411">
        <v>3.2</v>
      </c>
      <c r="T200"/>
      <c r="V200" s="410"/>
    </row>
    <row r="201" spans="1:22">
      <c r="A201" s="411" t="s">
        <v>1105</v>
      </c>
      <c r="B201" s="412">
        <v>200</v>
      </c>
      <c r="C201" s="413" t="s">
        <v>1106</v>
      </c>
      <c r="D201" s="413" t="s">
        <v>1133</v>
      </c>
      <c r="E201" s="414" t="s">
        <v>1455</v>
      </c>
      <c r="F201" s="413" t="s">
        <v>1107</v>
      </c>
      <c r="G201" s="412" t="s">
        <v>1114</v>
      </c>
      <c r="H201" s="414" t="str">
        <f t="shared" si="3"/>
        <v>PenínsulaBloqueB.ExistenteA4</v>
      </c>
      <c r="I201" s="411">
        <v>7</v>
      </c>
      <c r="J201" s="411">
        <v>12.6</v>
      </c>
      <c r="K201" s="411">
        <v>10.199999999999999</v>
      </c>
      <c r="L201" s="411">
        <v>12.8</v>
      </c>
      <c r="M201" s="411">
        <v>4.5999999999999996</v>
      </c>
      <c r="N201" s="411">
        <v>25.9</v>
      </c>
      <c r="O201" s="411">
        <v>2.2999999999999998</v>
      </c>
      <c r="P201" s="411">
        <v>3.1</v>
      </c>
      <c r="Q201" s="411">
        <v>1.1000000000000001</v>
      </c>
      <c r="R201" s="411">
        <v>6.1</v>
      </c>
      <c r="T201"/>
      <c r="V201" s="410"/>
    </row>
    <row r="202" spans="1:22">
      <c r="A202" s="411" t="s">
        <v>1105</v>
      </c>
      <c r="B202" s="412">
        <v>201</v>
      </c>
      <c r="C202" s="413" t="s">
        <v>1106</v>
      </c>
      <c r="D202" s="413" t="s">
        <v>1133</v>
      </c>
      <c r="E202" s="414" t="s">
        <v>1456</v>
      </c>
      <c r="F202" s="413" t="s">
        <v>1107</v>
      </c>
      <c r="G202" s="412" t="s">
        <v>1114</v>
      </c>
      <c r="H202" s="414" t="str">
        <f t="shared" si="3"/>
        <v>PenínsulaBloqueC.ExistenteA4</v>
      </c>
      <c r="I202" s="411">
        <v>12.7</v>
      </c>
      <c r="J202" s="411">
        <v>19.5</v>
      </c>
      <c r="K202" s="411">
        <v>18.399999999999999</v>
      </c>
      <c r="L202" s="411">
        <v>19.899999999999999</v>
      </c>
      <c r="M202" s="411">
        <v>5.5</v>
      </c>
      <c r="N202" s="411">
        <v>43.8</v>
      </c>
      <c r="O202" s="411">
        <v>4.0999999999999996</v>
      </c>
      <c r="P202" s="411">
        <v>4.9000000000000004</v>
      </c>
      <c r="Q202" s="411">
        <v>1.3</v>
      </c>
      <c r="R202" s="411">
        <v>10.3</v>
      </c>
      <c r="T202"/>
      <c r="V202" s="410"/>
    </row>
    <row r="203" spans="1:22">
      <c r="A203" s="411" t="s">
        <v>1105</v>
      </c>
      <c r="B203" s="412">
        <v>202</v>
      </c>
      <c r="C203" s="413" t="s">
        <v>1106</v>
      </c>
      <c r="D203" s="413" t="s">
        <v>1133</v>
      </c>
      <c r="E203" s="414" t="s">
        <v>1457</v>
      </c>
      <c r="F203" s="413" t="s">
        <v>1107</v>
      </c>
      <c r="G203" s="412" t="s">
        <v>1114</v>
      </c>
      <c r="H203" s="414" t="str">
        <f t="shared" si="3"/>
        <v>PenínsulaBloqueD.ExistenteA4</v>
      </c>
      <c r="I203" s="411">
        <v>21.2</v>
      </c>
      <c r="J203" s="411">
        <v>30</v>
      </c>
      <c r="K203" s="411">
        <v>30.8</v>
      </c>
      <c r="L203" s="411">
        <v>30.6</v>
      </c>
      <c r="M203" s="411">
        <v>7</v>
      </c>
      <c r="N203" s="411">
        <v>70.2</v>
      </c>
      <c r="O203" s="411">
        <v>6.8</v>
      </c>
      <c r="P203" s="411">
        <v>7.5</v>
      </c>
      <c r="Q203" s="411">
        <v>1.7</v>
      </c>
      <c r="R203" s="411">
        <v>16.399999999999999</v>
      </c>
      <c r="T203"/>
      <c r="V203" s="410"/>
    </row>
    <row r="204" spans="1:22">
      <c r="A204" s="411" t="s">
        <v>1105</v>
      </c>
      <c r="B204" s="412">
        <v>203</v>
      </c>
      <c r="C204" s="413" t="s">
        <v>1106</v>
      </c>
      <c r="D204" s="413" t="s">
        <v>1133</v>
      </c>
      <c r="E204" s="414" t="s">
        <v>1458</v>
      </c>
      <c r="F204" s="413" t="s">
        <v>1107</v>
      </c>
      <c r="G204" s="412" t="s">
        <v>1114</v>
      </c>
      <c r="H204" s="414" t="str">
        <f t="shared" si="3"/>
        <v>PenínsulaBloqueE.ExistenteA4</v>
      </c>
      <c r="I204" s="411">
        <v>46.6</v>
      </c>
      <c r="J204" s="411">
        <v>36.9</v>
      </c>
      <c r="K204" s="411">
        <v>88</v>
      </c>
      <c r="L204" s="411">
        <v>37.6</v>
      </c>
      <c r="M204" s="411">
        <v>19</v>
      </c>
      <c r="N204" s="411">
        <v>144.6</v>
      </c>
      <c r="O204" s="411">
        <v>21.4</v>
      </c>
      <c r="P204" s="411">
        <v>9.1999999999999993</v>
      </c>
      <c r="Q204" s="411">
        <v>4.5999999999999996</v>
      </c>
      <c r="R204" s="411">
        <v>35.200000000000003</v>
      </c>
      <c r="T204"/>
      <c r="V204" s="410"/>
    </row>
    <row r="205" spans="1:22">
      <c r="A205" s="411" t="s">
        <v>1105</v>
      </c>
      <c r="B205" s="412">
        <v>204</v>
      </c>
      <c r="C205" s="413" t="s">
        <v>1106</v>
      </c>
      <c r="D205" s="413" t="s">
        <v>1133</v>
      </c>
      <c r="E205" s="414" t="s">
        <v>1459</v>
      </c>
      <c r="F205" s="413" t="s">
        <v>1107</v>
      </c>
      <c r="G205" s="412" t="s">
        <v>1114</v>
      </c>
      <c r="H205" s="414" t="str">
        <f t="shared" si="3"/>
        <v>PenínsulaBloqueF.ExistenteA4</v>
      </c>
      <c r="I205" s="411">
        <v>50.7</v>
      </c>
      <c r="J205" s="411">
        <v>45.4</v>
      </c>
      <c r="K205" s="411">
        <v>102.9</v>
      </c>
      <c r="L205" s="411">
        <v>46.3</v>
      </c>
      <c r="M205" s="411">
        <v>20.7</v>
      </c>
      <c r="N205" s="411">
        <v>157.6</v>
      </c>
      <c r="O205" s="411">
        <v>25.1</v>
      </c>
      <c r="P205" s="411">
        <v>11.3</v>
      </c>
      <c r="Q205" s="411">
        <v>5.4</v>
      </c>
      <c r="R205" s="411">
        <v>38.4</v>
      </c>
      <c r="T205"/>
      <c r="V205" s="410"/>
    </row>
    <row r="206" spans="1:22">
      <c r="A206" s="411" t="s">
        <v>1105</v>
      </c>
      <c r="B206" s="412">
        <v>205</v>
      </c>
      <c r="C206" s="413" t="s">
        <v>1106</v>
      </c>
      <c r="D206" s="413" t="s">
        <v>1133</v>
      </c>
      <c r="E206" s="414" t="s">
        <v>1454</v>
      </c>
      <c r="F206" s="413" t="s">
        <v>1107</v>
      </c>
      <c r="G206" s="412" t="s">
        <v>1115</v>
      </c>
      <c r="H206" s="414" t="str">
        <f t="shared" si="3"/>
        <v>PenínsulaBloqueA.ExistenteB3</v>
      </c>
      <c r="I206" s="411">
        <v>4.5999999999999996</v>
      </c>
      <c r="J206" s="411">
        <v>5.5</v>
      </c>
      <c r="K206" s="411">
        <v>6.7</v>
      </c>
      <c r="L206" s="411">
        <v>5.6</v>
      </c>
      <c r="M206" s="411">
        <v>5.6</v>
      </c>
      <c r="N206" s="411">
        <v>15.6</v>
      </c>
      <c r="O206" s="411">
        <v>1.9</v>
      </c>
      <c r="P206" s="411">
        <v>1.4</v>
      </c>
      <c r="Q206" s="411">
        <v>1.4</v>
      </c>
      <c r="R206" s="411">
        <v>3.6</v>
      </c>
      <c r="T206"/>
      <c r="V206" s="410"/>
    </row>
    <row r="207" spans="1:22">
      <c r="A207" s="411" t="s">
        <v>1105</v>
      </c>
      <c r="B207" s="412">
        <v>206</v>
      </c>
      <c r="C207" s="413" t="s">
        <v>1106</v>
      </c>
      <c r="D207" s="413" t="s">
        <v>1133</v>
      </c>
      <c r="E207" s="414" t="s">
        <v>1455</v>
      </c>
      <c r="F207" s="413" t="s">
        <v>1107</v>
      </c>
      <c r="G207" s="412" t="s">
        <v>1115</v>
      </c>
      <c r="H207" s="414" t="str">
        <f t="shared" si="3"/>
        <v>PenínsulaBloqueB.ExistenteB3</v>
      </c>
      <c r="I207" s="411">
        <v>10.7</v>
      </c>
      <c r="J207" s="411">
        <v>8.9</v>
      </c>
      <c r="K207" s="411">
        <v>15.5</v>
      </c>
      <c r="L207" s="411">
        <v>9.1</v>
      </c>
      <c r="M207" s="411">
        <v>6.6</v>
      </c>
      <c r="N207" s="411">
        <v>29.6</v>
      </c>
      <c r="O207" s="411">
        <v>3.7</v>
      </c>
      <c r="P207" s="411">
        <v>2.2000000000000002</v>
      </c>
      <c r="Q207" s="411">
        <v>1.6</v>
      </c>
      <c r="R207" s="411">
        <v>6.8</v>
      </c>
      <c r="T207"/>
      <c r="V207" s="410"/>
    </row>
    <row r="208" spans="1:22">
      <c r="A208" s="411" t="s">
        <v>1105</v>
      </c>
      <c r="B208" s="412">
        <v>207</v>
      </c>
      <c r="C208" s="413" t="s">
        <v>1106</v>
      </c>
      <c r="D208" s="413" t="s">
        <v>1133</v>
      </c>
      <c r="E208" s="414" t="s">
        <v>1456</v>
      </c>
      <c r="F208" s="413" t="s">
        <v>1107</v>
      </c>
      <c r="G208" s="412" t="s">
        <v>1115</v>
      </c>
      <c r="H208" s="414" t="str">
        <f t="shared" si="3"/>
        <v>PenínsulaBloqueC.ExistenteB3</v>
      </c>
      <c r="I208" s="411">
        <v>19.2</v>
      </c>
      <c r="J208" s="411">
        <v>13.9</v>
      </c>
      <c r="K208" s="411">
        <v>27.9</v>
      </c>
      <c r="L208" s="411">
        <v>14.1</v>
      </c>
      <c r="M208" s="411">
        <v>8</v>
      </c>
      <c r="N208" s="411">
        <v>50</v>
      </c>
      <c r="O208" s="411">
        <v>6.2</v>
      </c>
      <c r="P208" s="411">
        <v>3.5</v>
      </c>
      <c r="Q208" s="411">
        <v>1.9</v>
      </c>
      <c r="R208" s="411">
        <v>11.5</v>
      </c>
      <c r="T208"/>
      <c r="V208" s="410"/>
    </row>
    <row r="209" spans="1:22">
      <c r="A209" s="411" t="s">
        <v>1105</v>
      </c>
      <c r="B209" s="412">
        <v>208</v>
      </c>
      <c r="C209" s="413" t="s">
        <v>1106</v>
      </c>
      <c r="D209" s="413" t="s">
        <v>1133</v>
      </c>
      <c r="E209" s="414" t="s">
        <v>1457</v>
      </c>
      <c r="F209" s="413" t="s">
        <v>1107</v>
      </c>
      <c r="G209" s="412" t="s">
        <v>1115</v>
      </c>
      <c r="H209" s="414" t="str">
        <f t="shared" si="3"/>
        <v>PenínsulaBloqueD.ExistenteB3</v>
      </c>
      <c r="I209" s="411">
        <v>32.200000000000003</v>
      </c>
      <c r="J209" s="411">
        <v>21.3</v>
      </c>
      <c r="K209" s="411">
        <v>46.7</v>
      </c>
      <c r="L209" s="411">
        <v>21.7</v>
      </c>
      <c r="M209" s="411">
        <v>10</v>
      </c>
      <c r="N209" s="411">
        <v>80.099999999999994</v>
      </c>
      <c r="O209" s="411">
        <v>10</v>
      </c>
      <c r="P209" s="411">
        <v>5.3</v>
      </c>
      <c r="Q209" s="411">
        <v>2.4</v>
      </c>
      <c r="R209" s="411">
        <v>18.5</v>
      </c>
      <c r="T209"/>
      <c r="V209" s="410"/>
    </row>
    <row r="210" spans="1:22">
      <c r="A210" s="411" t="s">
        <v>1105</v>
      </c>
      <c r="B210" s="412">
        <v>209</v>
      </c>
      <c r="C210" s="413" t="s">
        <v>1106</v>
      </c>
      <c r="D210" s="413" t="s">
        <v>1133</v>
      </c>
      <c r="E210" s="414" t="s">
        <v>1458</v>
      </c>
      <c r="F210" s="413" t="s">
        <v>1107</v>
      </c>
      <c r="G210" s="412" t="s">
        <v>1115</v>
      </c>
      <c r="H210" s="414" t="str">
        <f t="shared" si="3"/>
        <v>PenínsulaBloqueE.ExistenteB3</v>
      </c>
      <c r="I210" s="411">
        <v>64.3</v>
      </c>
      <c r="J210" s="411">
        <v>26.3</v>
      </c>
      <c r="K210" s="411">
        <v>127.3</v>
      </c>
      <c r="L210" s="411">
        <v>26.9</v>
      </c>
      <c r="M210" s="411">
        <v>19.600000000000001</v>
      </c>
      <c r="N210" s="411">
        <v>173.7</v>
      </c>
      <c r="O210" s="411">
        <v>30.2</v>
      </c>
      <c r="P210" s="411">
        <v>6.6</v>
      </c>
      <c r="Q210" s="411">
        <v>4.7</v>
      </c>
      <c r="R210" s="411">
        <v>41.5</v>
      </c>
      <c r="T210"/>
      <c r="V210" s="410"/>
    </row>
    <row r="211" spans="1:22">
      <c r="A211" s="411" t="s">
        <v>1105</v>
      </c>
      <c r="B211" s="412">
        <v>210</v>
      </c>
      <c r="C211" s="413" t="s">
        <v>1106</v>
      </c>
      <c r="D211" s="413" t="s">
        <v>1133</v>
      </c>
      <c r="E211" s="414" t="s">
        <v>1459</v>
      </c>
      <c r="F211" s="413" t="s">
        <v>1107</v>
      </c>
      <c r="G211" s="412" t="s">
        <v>1115</v>
      </c>
      <c r="H211" s="414" t="str">
        <f t="shared" si="3"/>
        <v>PenínsulaBloqueF.ExistenteB3</v>
      </c>
      <c r="I211" s="411">
        <v>70.099999999999994</v>
      </c>
      <c r="J211" s="411">
        <v>32.4</v>
      </c>
      <c r="K211" s="411">
        <v>138.80000000000001</v>
      </c>
      <c r="L211" s="411">
        <v>33</v>
      </c>
      <c r="M211" s="411">
        <v>21.3</v>
      </c>
      <c r="N211" s="411">
        <v>189.4</v>
      </c>
      <c r="O211" s="411">
        <v>35.4</v>
      </c>
      <c r="P211" s="411">
        <v>8.1</v>
      </c>
      <c r="Q211" s="411">
        <v>5.5</v>
      </c>
      <c r="R211" s="411">
        <v>46.9</v>
      </c>
      <c r="T211"/>
      <c r="V211" s="410"/>
    </row>
    <row r="212" spans="1:22">
      <c r="A212" s="411" t="s">
        <v>1105</v>
      </c>
      <c r="B212" s="412">
        <v>211</v>
      </c>
      <c r="C212" s="413" t="s">
        <v>1106</v>
      </c>
      <c r="D212" s="413" t="s">
        <v>1133</v>
      </c>
      <c r="E212" s="414" t="s">
        <v>1454</v>
      </c>
      <c r="F212" s="413" t="s">
        <v>1107</v>
      </c>
      <c r="G212" s="412" t="s">
        <v>1116</v>
      </c>
      <c r="H212" s="414" t="str">
        <f t="shared" si="3"/>
        <v>PenínsulaBloqueA.ExistenteB4</v>
      </c>
      <c r="I212" s="411">
        <v>4.5999999999999996</v>
      </c>
      <c r="J212" s="411">
        <v>7.8</v>
      </c>
      <c r="K212" s="411">
        <v>6.7</v>
      </c>
      <c r="L212" s="411">
        <v>7.9</v>
      </c>
      <c r="M212" s="411">
        <v>4.3</v>
      </c>
      <c r="N212" s="411">
        <v>19.2</v>
      </c>
      <c r="O212" s="411">
        <v>1.9</v>
      </c>
      <c r="P212" s="411">
        <v>1.9</v>
      </c>
      <c r="Q212" s="411">
        <v>1.1000000000000001</v>
      </c>
      <c r="R212" s="411">
        <v>4.4000000000000004</v>
      </c>
      <c r="T212"/>
      <c r="V212" s="410"/>
    </row>
    <row r="213" spans="1:22">
      <c r="A213" s="411" t="s">
        <v>1105</v>
      </c>
      <c r="B213" s="412">
        <v>212</v>
      </c>
      <c r="C213" s="413" t="s">
        <v>1106</v>
      </c>
      <c r="D213" s="413" t="s">
        <v>1133</v>
      </c>
      <c r="E213" s="414" t="s">
        <v>1455</v>
      </c>
      <c r="F213" s="413" t="s">
        <v>1107</v>
      </c>
      <c r="G213" s="412" t="s">
        <v>1116</v>
      </c>
      <c r="H213" s="414" t="str">
        <f t="shared" si="3"/>
        <v>PenínsulaBloqueB.ExistenteB4</v>
      </c>
      <c r="I213" s="411">
        <v>10.7</v>
      </c>
      <c r="J213" s="411">
        <v>12.6</v>
      </c>
      <c r="K213" s="411">
        <v>15.5</v>
      </c>
      <c r="L213" s="411">
        <v>12.8</v>
      </c>
      <c r="M213" s="411">
        <v>5.0999999999999996</v>
      </c>
      <c r="N213" s="411">
        <v>33.1</v>
      </c>
      <c r="O213" s="411">
        <v>3.7</v>
      </c>
      <c r="P213" s="411">
        <v>3.1</v>
      </c>
      <c r="Q213" s="411">
        <v>1.2</v>
      </c>
      <c r="R213" s="411">
        <v>7.7</v>
      </c>
      <c r="T213"/>
      <c r="V213" s="410"/>
    </row>
    <row r="214" spans="1:22">
      <c r="A214" s="411" t="s">
        <v>1105</v>
      </c>
      <c r="B214" s="412">
        <v>213</v>
      </c>
      <c r="C214" s="413" t="s">
        <v>1106</v>
      </c>
      <c r="D214" s="413" t="s">
        <v>1133</v>
      </c>
      <c r="E214" s="414" t="s">
        <v>1456</v>
      </c>
      <c r="F214" s="413" t="s">
        <v>1107</v>
      </c>
      <c r="G214" s="412" t="s">
        <v>1116</v>
      </c>
      <c r="H214" s="414" t="str">
        <f t="shared" si="3"/>
        <v>PenínsulaBloqueC.ExistenteB4</v>
      </c>
      <c r="I214" s="411">
        <v>19.2</v>
      </c>
      <c r="J214" s="411">
        <v>19.5</v>
      </c>
      <c r="K214" s="411">
        <v>27.9</v>
      </c>
      <c r="L214" s="411">
        <v>19.899999999999999</v>
      </c>
      <c r="M214" s="411">
        <v>6.2</v>
      </c>
      <c r="N214" s="411">
        <v>54</v>
      </c>
      <c r="O214" s="411">
        <v>6.2</v>
      </c>
      <c r="P214" s="411">
        <v>4.9000000000000004</v>
      </c>
      <c r="Q214" s="411">
        <v>1.5</v>
      </c>
      <c r="R214" s="411">
        <v>12.5</v>
      </c>
      <c r="T214"/>
      <c r="V214" s="410"/>
    </row>
    <row r="215" spans="1:22">
      <c r="A215" s="411" t="s">
        <v>1105</v>
      </c>
      <c r="B215" s="412">
        <v>214</v>
      </c>
      <c r="C215" s="413" t="s">
        <v>1106</v>
      </c>
      <c r="D215" s="413" t="s">
        <v>1133</v>
      </c>
      <c r="E215" s="414" t="s">
        <v>1457</v>
      </c>
      <c r="F215" s="413" t="s">
        <v>1107</v>
      </c>
      <c r="G215" s="412" t="s">
        <v>1116</v>
      </c>
      <c r="H215" s="414" t="str">
        <f t="shared" si="3"/>
        <v>PenínsulaBloqueD.ExistenteB4</v>
      </c>
      <c r="I215" s="411">
        <v>32.200000000000003</v>
      </c>
      <c r="J215" s="411">
        <v>30</v>
      </c>
      <c r="K215" s="411">
        <v>46.7</v>
      </c>
      <c r="L215" s="411">
        <v>30.6</v>
      </c>
      <c r="M215" s="411">
        <v>7.8</v>
      </c>
      <c r="N215" s="411">
        <v>84.8</v>
      </c>
      <c r="O215" s="411">
        <v>10</v>
      </c>
      <c r="P215" s="411">
        <v>7.5</v>
      </c>
      <c r="Q215" s="411">
        <v>1.9</v>
      </c>
      <c r="R215" s="411">
        <v>19.7</v>
      </c>
      <c r="T215"/>
      <c r="V215" s="410"/>
    </row>
    <row r="216" spans="1:22">
      <c r="A216" s="411" t="s">
        <v>1105</v>
      </c>
      <c r="B216" s="412">
        <v>215</v>
      </c>
      <c r="C216" s="413" t="s">
        <v>1106</v>
      </c>
      <c r="D216" s="413" t="s">
        <v>1133</v>
      </c>
      <c r="E216" s="414" t="s">
        <v>1458</v>
      </c>
      <c r="F216" s="413" t="s">
        <v>1107</v>
      </c>
      <c r="G216" s="412" t="s">
        <v>1116</v>
      </c>
      <c r="H216" s="414" t="str">
        <f t="shared" si="3"/>
        <v>PenínsulaBloqueE.ExistenteB4</v>
      </c>
      <c r="I216" s="411">
        <v>64.3</v>
      </c>
      <c r="J216" s="411">
        <v>36.9</v>
      </c>
      <c r="K216" s="411">
        <v>127.3</v>
      </c>
      <c r="L216" s="411">
        <v>37.6</v>
      </c>
      <c r="M216" s="411">
        <v>19.399999999999999</v>
      </c>
      <c r="N216" s="411">
        <v>184.3</v>
      </c>
      <c r="O216" s="411">
        <v>30.2</v>
      </c>
      <c r="P216" s="411">
        <v>9.1999999999999993</v>
      </c>
      <c r="Q216" s="411">
        <v>4.7</v>
      </c>
      <c r="R216" s="411">
        <v>44.1</v>
      </c>
      <c r="T216"/>
      <c r="V216" s="410"/>
    </row>
    <row r="217" spans="1:22">
      <c r="A217" s="411" t="s">
        <v>1105</v>
      </c>
      <c r="B217" s="412">
        <v>216</v>
      </c>
      <c r="C217" s="413" t="s">
        <v>1106</v>
      </c>
      <c r="D217" s="413" t="s">
        <v>1133</v>
      </c>
      <c r="E217" s="414" t="s">
        <v>1459</v>
      </c>
      <c r="F217" s="413" t="s">
        <v>1107</v>
      </c>
      <c r="G217" s="412" t="s">
        <v>1116</v>
      </c>
      <c r="H217" s="414" t="str">
        <f t="shared" si="3"/>
        <v>PenínsulaBloqueF.ExistenteB4</v>
      </c>
      <c r="I217" s="411">
        <v>70.099999999999994</v>
      </c>
      <c r="J217" s="411">
        <v>45.4</v>
      </c>
      <c r="K217" s="411">
        <v>138.80000000000001</v>
      </c>
      <c r="L217" s="411">
        <v>46.3</v>
      </c>
      <c r="M217" s="411">
        <v>21.1</v>
      </c>
      <c r="N217" s="411">
        <v>200.9</v>
      </c>
      <c r="O217" s="411">
        <v>35.4</v>
      </c>
      <c r="P217" s="411">
        <v>11.3</v>
      </c>
      <c r="Q217" s="411">
        <v>5.5</v>
      </c>
      <c r="R217" s="411">
        <v>48.1</v>
      </c>
      <c r="T217"/>
      <c r="V217" s="410"/>
    </row>
    <row r="218" spans="1:22">
      <c r="A218" s="411" t="s">
        <v>1105</v>
      </c>
      <c r="B218" s="412">
        <v>217</v>
      </c>
      <c r="C218" s="413" t="s">
        <v>1106</v>
      </c>
      <c r="D218" s="413" t="s">
        <v>1133</v>
      </c>
      <c r="E218" s="414" t="s">
        <v>1454</v>
      </c>
      <c r="F218" s="413" t="s">
        <v>1107</v>
      </c>
      <c r="G218" s="412" t="s">
        <v>1117</v>
      </c>
      <c r="H218" s="414" t="str">
        <f t="shared" si="3"/>
        <v>PenínsulaBloqueA.ExistenteC1</v>
      </c>
      <c r="I218" s="411">
        <v>7.7</v>
      </c>
      <c r="J218" s="411" t="s">
        <v>1122</v>
      </c>
      <c r="K218" s="411">
        <v>11.2</v>
      </c>
      <c r="L218" s="411" t="s">
        <v>1122</v>
      </c>
      <c r="M218" s="411">
        <v>9.6999999999999993</v>
      </c>
      <c r="N218" s="411">
        <v>24.2</v>
      </c>
      <c r="O218" s="411">
        <v>3.3</v>
      </c>
      <c r="P218" s="411" t="s">
        <v>1122</v>
      </c>
      <c r="Q218" s="411">
        <v>2.4</v>
      </c>
      <c r="R218" s="411">
        <v>5.4</v>
      </c>
      <c r="T218"/>
      <c r="V218" s="410"/>
    </row>
    <row r="219" spans="1:22">
      <c r="A219" s="411" t="s">
        <v>1105</v>
      </c>
      <c r="B219" s="412">
        <v>218</v>
      </c>
      <c r="C219" s="413" t="s">
        <v>1106</v>
      </c>
      <c r="D219" s="413" t="s">
        <v>1133</v>
      </c>
      <c r="E219" s="414" t="s">
        <v>1455</v>
      </c>
      <c r="F219" s="413" t="s">
        <v>1107</v>
      </c>
      <c r="G219" s="412" t="s">
        <v>1117</v>
      </c>
      <c r="H219" s="414" t="str">
        <f t="shared" si="3"/>
        <v>PenínsulaBloqueB.ExistenteC1</v>
      </c>
      <c r="I219" s="411">
        <v>17.899999999999999</v>
      </c>
      <c r="J219" s="411" t="s">
        <v>1122</v>
      </c>
      <c r="K219" s="411">
        <v>26</v>
      </c>
      <c r="L219" s="411" t="s">
        <v>1122</v>
      </c>
      <c r="M219" s="411">
        <v>11.4</v>
      </c>
      <c r="N219" s="411">
        <v>39.200000000000003</v>
      </c>
      <c r="O219" s="411">
        <v>6.2</v>
      </c>
      <c r="P219" s="411" t="s">
        <v>1122</v>
      </c>
      <c r="Q219" s="411">
        <v>2.8</v>
      </c>
      <c r="R219" s="411">
        <v>8.8000000000000007</v>
      </c>
      <c r="T219"/>
      <c r="V219" s="410"/>
    </row>
    <row r="220" spans="1:22">
      <c r="A220" s="411" t="s">
        <v>1105</v>
      </c>
      <c r="B220" s="412">
        <v>219</v>
      </c>
      <c r="C220" s="413" t="s">
        <v>1106</v>
      </c>
      <c r="D220" s="413" t="s">
        <v>1133</v>
      </c>
      <c r="E220" s="414" t="s">
        <v>1456</v>
      </c>
      <c r="F220" s="413" t="s">
        <v>1107</v>
      </c>
      <c r="G220" s="412" t="s">
        <v>1117</v>
      </c>
      <c r="H220" s="414" t="str">
        <f t="shared" si="3"/>
        <v>PenínsulaBloqueC.ExistenteC1</v>
      </c>
      <c r="I220" s="411">
        <v>32.4</v>
      </c>
      <c r="J220" s="411" t="s">
        <v>1122</v>
      </c>
      <c r="K220" s="411">
        <v>46.9</v>
      </c>
      <c r="L220" s="411" t="s">
        <v>1122</v>
      </c>
      <c r="M220" s="411">
        <v>13.9</v>
      </c>
      <c r="N220" s="411">
        <v>60.7</v>
      </c>
      <c r="O220" s="411">
        <v>10.5</v>
      </c>
      <c r="P220" s="411" t="s">
        <v>1122</v>
      </c>
      <c r="Q220" s="411">
        <v>3.4</v>
      </c>
      <c r="R220" s="411">
        <v>13.7</v>
      </c>
      <c r="T220"/>
      <c r="V220" s="410"/>
    </row>
    <row r="221" spans="1:22">
      <c r="A221" s="411" t="s">
        <v>1105</v>
      </c>
      <c r="B221" s="412">
        <v>220</v>
      </c>
      <c r="C221" s="413" t="s">
        <v>1106</v>
      </c>
      <c r="D221" s="413" t="s">
        <v>1133</v>
      </c>
      <c r="E221" s="414" t="s">
        <v>1457</v>
      </c>
      <c r="F221" s="413" t="s">
        <v>1107</v>
      </c>
      <c r="G221" s="412" t="s">
        <v>1117</v>
      </c>
      <c r="H221" s="414" t="str">
        <f t="shared" si="3"/>
        <v>PenínsulaBloqueD.ExistenteC1</v>
      </c>
      <c r="I221" s="411">
        <v>54.2</v>
      </c>
      <c r="J221" s="411" t="s">
        <v>1122</v>
      </c>
      <c r="K221" s="411">
        <v>78.5</v>
      </c>
      <c r="L221" s="411" t="s">
        <v>1122</v>
      </c>
      <c r="M221" s="411">
        <v>17.5</v>
      </c>
      <c r="N221" s="411">
        <v>93.4</v>
      </c>
      <c r="O221" s="411">
        <v>16.8</v>
      </c>
      <c r="P221" s="411" t="s">
        <v>1122</v>
      </c>
      <c r="Q221" s="411">
        <v>4.2</v>
      </c>
      <c r="R221" s="411">
        <v>21</v>
      </c>
      <c r="T221"/>
      <c r="V221" s="410"/>
    </row>
    <row r="222" spans="1:22">
      <c r="A222" s="411" t="s">
        <v>1105</v>
      </c>
      <c r="B222" s="412">
        <v>221</v>
      </c>
      <c r="C222" s="413" t="s">
        <v>1106</v>
      </c>
      <c r="D222" s="413" t="s">
        <v>1133</v>
      </c>
      <c r="E222" s="414" t="s">
        <v>1458</v>
      </c>
      <c r="F222" s="413" t="s">
        <v>1107</v>
      </c>
      <c r="G222" s="412" t="s">
        <v>1117</v>
      </c>
      <c r="H222" s="414" t="str">
        <f t="shared" si="3"/>
        <v>PenínsulaBloqueE.ExistenteC1</v>
      </c>
      <c r="I222" s="411">
        <v>99.8</v>
      </c>
      <c r="J222" s="411" t="s">
        <v>1122</v>
      </c>
      <c r="K222" s="411">
        <v>179.6</v>
      </c>
      <c r="L222" s="411" t="s">
        <v>1122</v>
      </c>
      <c r="M222" s="411">
        <v>20.399999999999999</v>
      </c>
      <c r="N222" s="411">
        <v>200</v>
      </c>
      <c r="O222" s="411">
        <v>40.9</v>
      </c>
      <c r="P222" s="411" t="s">
        <v>1122</v>
      </c>
      <c r="Q222" s="411">
        <v>4.9000000000000004</v>
      </c>
      <c r="R222" s="411">
        <v>45.9</v>
      </c>
      <c r="T222"/>
      <c r="V222" s="410"/>
    </row>
    <row r="223" spans="1:22">
      <c r="A223" s="411" t="s">
        <v>1105</v>
      </c>
      <c r="B223" s="412">
        <v>222</v>
      </c>
      <c r="C223" s="413" t="s">
        <v>1106</v>
      </c>
      <c r="D223" s="413" t="s">
        <v>1133</v>
      </c>
      <c r="E223" s="414" t="s">
        <v>1459</v>
      </c>
      <c r="F223" s="413" t="s">
        <v>1107</v>
      </c>
      <c r="G223" s="412" t="s">
        <v>1117</v>
      </c>
      <c r="H223" s="414" t="str">
        <f t="shared" si="3"/>
        <v>PenínsulaBloqueF.ExistenteC1</v>
      </c>
      <c r="I223" s="411">
        <v>108.8</v>
      </c>
      <c r="J223" s="411" t="s">
        <v>1122</v>
      </c>
      <c r="K223" s="411">
        <v>210.1</v>
      </c>
      <c r="L223" s="411" t="s">
        <v>1122</v>
      </c>
      <c r="M223" s="411">
        <v>22.3</v>
      </c>
      <c r="N223" s="411">
        <v>226</v>
      </c>
      <c r="O223" s="411">
        <v>47.9</v>
      </c>
      <c r="P223" s="411" t="s">
        <v>1122</v>
      </c>
      <c r="Q223" s="411">
        <v>5.8</v>
      </c>
      <c r="R223" s="411">
        <v>55</v>
      </c>
      <c r="T223"/>
      <c r="V223" s="410"/>
    </row>
    <row r="224" spans="1:22">
      <c r="A224" s="411" t="s">
        <v>1105</v>
      </c>
      <c r="B224" s="412">
        <v>223</v>
      </c>
      <c r="C224" s="413" t="s">
        <v>1106</v>
      </c>
      <c r="D224" s="413" t="s">
        <v>1133</v>
      </c>
      <c r="E224" s="414" t="s">
        <v>1454</v>
      </c>
      <c r="F224" s="413" t="s">
        <v>1107</v>
      </c>
      <c r="G224" s="412" t="s">
        <v>1118</v>
      </c>
      <c r="H224" s="414" t="str">
        <f t="shared" si="3"/>
        <v>PenínsulaBloqueA.ExistenteC2</v>
      </c>
      <c r="I224" s="411">
        <v>7.7</v>
      </c>
      <c r="J224" s="411">
        <v>2.1</v>
      </c>
      <c r="K224" s="411">
        <v>11.2</v>
      </c>
      <c r="L224" s="411">
        <v>2.1</v>
      </c>
      <c r="M224" s="411">
        <v>9.6</v>
      </c>
      <c r="N224" s="411">
        <v>26.8</v>
      </c>
      <c r="O224" s="411">
        <v>3.3</v>
      </c>
      <c r="P224" s="411">
        <v>0.5</v>
      </c>
      <c r="Q224" s="411">
        <v>2.2999999999999998</v>
      </c>
      <c r="R224" s="411">
        <v>6.1</v>
      </c>
      <c r="T224"/>
      <c r="V224" s="410"/>
    </row>
    <row r="225" spans="1:22">
      <c r="A225" s="411" t="s">
        <v>1105</v>
      </c>
      <c r="B225" s="412">
        <v>224</v>
      </c>
      <c r="C225" s="413" t="s">
        <v>1106</v>
      </c>
      <c r="D225" s="413" t="s">
        <v>1133</v>
      </c>
      <c r="E225" s="414" t="s">
        <v>1455</v>
      </c>
      <c r="F225" s="413" t="s">
        <v>1107</v>
      </c>
      <c r="G225" s="412" t="s">
        <v>1118</v>
      </c>
      <c r="H225" s="414" t="str">
        <f t="shared" si="3"/>
        <v>PenínsulaBloqueB.ExistenteC2</v>
      </c>
      <c r="I225" s="411">
        <v>17.899999999999999</v>
      </c>
      <c r="J225" s="411">
        <v>3.9</v>
      </c>
      <c r="K225" s="411">
        <v>26</v>
      </c>
      <c r="L225" s="411">
        <v>4</v>
      </c>
      <c r="M225" s="411">
        <v>11.3</v>
      </c>
      <c r="N225" s="411">
        <v>43.4</v>
      </c>
      <c r="O225" s="411">
        <v>6.2</v>
      </c>
      <c r="P225" s="411">
        <v>1</v>
      </c>
      <c r="Q225" s="411">
        <v>2.7</v>
      </c>
      <c r="R225" s="411">
        <v>9.9</v>
      </c>
      <c r="T225"/>
      <c r="V225" s="410"/>
    </row>
    <row r="226" spans="1:22">
      <c r="A226" s="411" t="s">
        <v>1105</v>
      </c>
      <c r="B226" s="412">
        <v>225</v>
      </c>
      <c r="C226" s="413" t="s">
        <v>1106</v>
      </c>
      <c r="D226" s="413" t="s">
        <v>1133</v>
      </c>
      <c r="E226" s="414" t="s">
        <v>1456</v>
      </c>
      <c r="F226" s="413" t="s">
        <v>1107</v>
      </c>
      <c r="G226" s="412" t="s">
        <v>1118</v>
      </c>
      <c r="H226" s="414" t="str">
        <f t="shared" si="3"/>
        <v>PenínsulaBloqueC.ExistenteC2</v>
      </c>
      <c r="I226" s="411">
        <v>32.4</v>
      </c>
      <c r="J226" s="411">
        <v>6.6</v>
      </c>
      <c r="K226" s="411">
        <v>46.9</v>
      </c>
      <c r="L226" s="411">
        <v>6.7</v>
      </c>
      <c r="M226" s="411">
        <v>13.8</v>
      </c>
      <c r="N226" s="411">
        <v>67.3</v>
      </c>
      <c r="O226" s="411">
        <v>10.5</v>
      </c>
      <c r="P226" s="411">
        <v>1.7</v>
      </c>
      <c r="Q226" s="411">
        <v>3.3</v>
      </c>
      <c r="R226" s="411">
        <v>15.3</v>
      </c>
      <c r="T226"/>
      <c r="V226" s="410"/>
    </row>
    <row r="227" spans="1:22">
      <c r="A227" s="411" t="s">
        <v>1105</v>
      </c>
      <c r="B227" s="412">
        <v>226</v>
      </c>
      <c r="C227" s="413" t="s">
        <v>1106</v>
      </c>
      <c r="D227" s="413" t="s">
        <v>1133</v>
      </c>
      <c r="E227" s="414" t="s">
        <v>1457</v>
      </c>
      <c r="F227" s="413" t="s">
        <v>1107</v>
      </c>
      <c r="G227" s="412" t="s">
        <v>1118</v>
      </c>
      <c r="H227" s="414" t="str">
        <f t="shared" si="3"/>
        <v>PenínsulaBloqueD.ExistenteC2</v>
      </c>
      <c r="I227" s="411">
        <v>54.2</v>
      </c>
      <c r="J227" s="411">
        <v>10.6</v>
      </c>
      <c r="K227" s="411">
        <v>78.5</v>
      </c>
      <c r="L227" s="411">
        <v>10.8</v>
      </c>
      <c r="M227" s="411">
        <v>17.3</v>
      </c>
      <c r="N227" s="411">
        <v>103.5</v>
      </c>
      <c r="O227" s="411">
        <v>16.8</v>
      </c>
      <c r="P227" s="411">
        <v>2.6</v>
      </c>
      <c r="Q227" s="411">
        <v>4.2</v>
      </c>
      <c r="R227" s="411">
        <v>23.5</v>
      </c>
      <c r="T227"/>
      <c r="V227" s="410"/>
    </row>
    <row r="228" spans="1:22">
      <c r="A228" s="411" t="s">
        <v>1105</v>
      </c>
      <c r="B228" s="412">
        <v>227</v>
      </c>
      <c r="C228" s="413" t="s">
        <v>1106</v>
      </c>
      <c r="D228" s="413" t="s">
        <v>1133</v>
      </c>
      <c r="E228" s="414" t="s">
        <v>1458</v>
      </c>
      <c r="F228" s="413" t="s">
        <v>1107</v>
      </c>
      <c r="G228" s="412" t="s">
        <v>1118</v>
      </c>
      <c r="H228" s="414" t="str">
        <f t="shared" si="3"/>
        <v>PenínsulaBloqueE.ExistenteC2</v>
      </c>
      <c r="I228" s="411">
        <v>99.8</v>
      </c>
      <c r="J228" s="411">
        <v>12.8</v>
      </c>
      <c r="K228" s="411">
        <v>179.6</v>
      </c>
      <c r="L228" s="411">
        <v>13</v>
      </c>
      <c r="M228" s="411">
        <v>20.3</v>
      </c>
      <c r="N228" s="411">
        <v>212.9</v>
      </c>
      <c r="O228" s="411">
        <v>40.9</v>
      </c>
      <c r="P228" s="411">
        <v>3.2</v>
      </c>
      <c r="Q228" s="411">
        <v>4.9000000000000004</v>
      </c>
      <c r="R228" s="411">
        <v>49</v>
      </c>
      <c r="T228"/>
      <c r="V228" s="410"/>
    </row>
    <row r="229" spans="1:22">
      <c r="A229" s="411" t="s">
        <v>1105</v>
      </c>
      <c r="B229" s="412">
        <v>228</v>
      </c>
      <c r="C229" s="413" t="s">
        <v>1106</v>
      </c>
      <c r="D229" s="413" t="s">
        <v>1133</v>
      </c>
      <c r="E229" s="414" t="s">
        <v>1459</v>
      </c>
      <c r="F229" s="413" t="s">
        <v>1107</v>
      </c>
      <c r="G229" s="412" t="s">
        <v>1118</v>
      </c>
      <c r="H229" s="414" t="str">
        <f t="shared" si="3"/>
        <v>PenínsulaBloqueF.ExistenteC2</v>
      </c>
      <c r="I229" s="411">
        <v>108.8</v>
      </c>
      <c r="J229" s="411">
        <v>15.7</v>
      </c>
      <c r="K229" s="411">
        <v>210.1</v>
      </c>
      <c r="L229" s="411">
        <v>16</v>
      </c>
      <c r="M229" s="411">
        <v>22.1</v>
      </c>
      <c r="N229" s="411">
        <v>240.5</v>
      </c>
      <c r="O229" s="411">
        <v>47.9</v>
      </c>
      <c r="P229" s="411">
        <v>3.9</v>
      </c>
      <c r="Q229" s="411">
        <v>5.7</v>
      </c>
      <c r="R229" s="411">
        <v>57.3</v>
      </c>
      <c r="T229"/>
      <c r="V229" s="410"/>
    </row>
    <row r="230" spans="1:22">
      <c r="A230" s="411" t="s">
        <v>1105</v>
      </c>
      <c r="B230" s="412">
        <v>229</v>
      </c>
      <c r="C230" s="413" t="s">
        <v>1106</v>
      </c>
      <c r="D230" s="413" t="s">
        <v>1133</v>
      </c>
      <c r="E230" s="414" t="s">
        <v>1454</v>
      </c>
      <c r="F230" s="413" t="s">
        <v>1107</v>
      </c>
      <c r="G230" s="412" t="s">
        <v>1119</v>
      </c>
      <c r="H230" s="414" t="str">
        <f t="shared" si="3"/>
        <v>PenínsulaBloqueA.ExistenteC3</v>
      </c>
      <c r="I230" s="411">
        <v>7.7</v>
      </c>
      <c r="J230" s="411">
        <v>5.5</v>
      </c>
      <c r="K230" s="411">
        <v>11.2</v>
      </c>
      <c r="L230" s="411">
        <v>5.6</v>
      </c>
      <c r="M230" s="411">
        <v>5.5</v>
      </c>
      <c r="N230" s="411">
        <v>24.5</v>
      </c>
      <c r="O230" s="411">
        <v>3.3</v>
      </c>
      <c r="P230" s="411">
        <v>1.4</v>
      </c>
      <c r="Q230" s="411">
        <v>1.3</v>
      </c>
      <c r="R230" s="411">
        <v>5.6</v>
      </c>
      <c r="T230"/>
      <c r="V230" s="410"/>
    </row>
    <row r="231" spans="1:22">
      <c r="A231" s="411" t="s">
        <v>1105</v>
      </c>
      <c r="B231" s="412">
        <v>230</v>
      </c>
      <c r="C231" s="413" t="s">
        <v>1106</v>
      </c>
      <c r="D231" s="413" t="s">
        <v>1133</v>
      </c>
      <c r="E231" s="414" t="s">
        <v>1455</v>
      </c>
      <c r="F231" s="413" t="s">
        <v>1107</v>
      </c>
      <c r="G231" s="412" t="s">
        <v>1119</v>
      </c>
      <c r="H231" s="414" t="str">
        <f t="shared" si="3"/>
        <v>PenínsulaBloqueB.ExistenteC3</v>
      </c>
      <c r="I231" s="411">
        <v>17.899999999999999</v>
      </c>
      <c r="J231" s="411">
        <v>8.9</v>
      </c>
      <c r="K231" s="411">
        <v>26</v>
      </c>
      <c r="L231" s="411">
        <v>9.1</v>
      </c>
      <c r="M231" s="411">
        <v>6.5</v>
      </c>
      <c r="N231" s="411">
        <v>42.3</v>
      </c>
      <c r="O231" s="411">
        <v>6.2</v>
      </c>
      <c r="P231" s="411">
        <v>2.2000000000000002</v>
      </c>
      <c r="Q231" s="411">
        <v>1.6</v>
      </c>
      <c r="R231" s="411">
        <v>9.6999999999999993</v>
      </c>
      <c r="T231"/>
      <c r="V231" s="410"/>
    </row>
    <row r="232" spans="1:22">
      <c r="A232" s="411" t="s">
        <v>1105</v>
      </c>
      <c r="B232" s="412">
        <v>231</v>
      </c>
      <c r="C232" s="413" t="s">
        <v>1106</v>
      </c>
      <c r="D232" s="413" t="s">
        <v>1133</v>
      </c>
      <c r="E232" s="414" t="s">
        <v>1456</v>
      </c>
      <c r="F232" s="413" t="s">
        <v>1107</v>
      </c>
      <c r="G232" s="412" t="s">
        <v>1119</v>
      </c>
      <c r="H232" s="414" t="str">
        <f t="shared" si="3"/>
        <v>PenínsulaBloqueC.ExistenteC3</v>
      </c>
      <c r="I232" s="411">
        <v>32.4</v>
      </c>
      <c r="J232" s="411">
        <v>13.9</v>
      </c>
      <c r="K232" s="411">
        <v>46.9</v>
      </c>
      <c r="L232" s="411">
        <v>14.1</v>
      </c>
      <c r="M232" s="411">
        <v>7.9</v>
      </c>
      <c r="N232" s="411">
        <v>69.099999999999994</v>
      </c>
      <c r="O232" s="411">
        <v>10.5</v>
      </c>
      <c r="P232" s="411">
        <v>3.5</v>
      </c>
      <c r="Q232" s="411">
        <v>1.9</v>
      </c>
      <c r="R232" s="411">
        <v>15.8</v>
      </c>
      <c r="T232"/>
      <c r="V232" s="410"/>
    </row>
    <row r="233" spans="1:22">
      <c r="A233" s="411" t="s">
        <v>1105</v>
      </c>
      <c r="B233" s="412">
        <v>232</v>
      </c>
      <c r="C233" s="413" t="s">
        <v>1106</v>
      </c>
      <c r="D233" s="413" t="s">
        <v>1133</v>
      </c>
      <c r="E233" s="414" t="s">
        <v>1457</v>
      </c>
      <c r="F233" s="413" t="s">
        <v>1107</v>
      </c>
      <c r="G233" s="412" t="s">
        <v>1119</v>
      </c>
      <c r="H233" s="414" t="str">
        <f t="shared" si="3"/>
        <v>PenínsulaBloqueD.ExistenteC3</v>
      </c>
      <c r="I233" s="411">
        <v>54.2</v>
      </c>
      <c r="J233" s="411">
        <v>21.3</v>
      </c>
      <c r="K233" s="411">
        <v>78.5</v>
      </c>
      <c r="L233" s="411">
        <v>21.7</v>
      </c>
      <c r="M233" s="411">
        <v>9.9</v>
      </c>
      <c r="N233" s="411">
        <v>108.5</v>
      </c>
      <c r="O233" s="411">
        <v>16.8</v>
      </c>
      <c r="P233" s="411">
        <v>5.3</v>
      </c>
      <c r="Q233" s="411">
        <v>2.4</v>
      </c>
      <c r="R233" s="411">
        <v>24.7</v>
      </c>
      <c r="T233"/>
      <c r="V233" s="410"/>
    </row>
    <row r="234" spans="1:22">
      <c r="A234" s="411" t="s">
        <v>1105</v>
      </c>
      <c r="B234" s="412">
        <v>233</v>
      </c>
      <c r="C234" s="413" t="s">
        <v>1106</v>
      </c>
      <c r="D234" s="413" t="s">
        <v>1133</v>
      </c>
      <c r="E234" s="414" t="s">
        <v>1458</v>
      </c>
      <c r="F234" s="413" t="s">
        <v>1107</v>
      </c>
      <c r="G234" s="412" t="s">
        <v>1119</v>
      </c>
      <c r="H234" s="414" t="str">
        <f t="shared" si="3"/>
        <v>PenínsulaBloqueE.ExistenteC3</v>
      </c>
      <c r="I234" s="411">
        <v>99.8</v>
      </c>
      <c r="J234" s="411">
        <v>26.3</v>
      </c>
      <c r="K234" s="411">
        <v>179.6</v>
      </c>
      <c r="L234" s="411">
        <v>26.9</v>
      </c>
      <c r="M234" s="411">
        <v>20.3</v>
      </c>
      <c r="N234" s="411">
        <v>226.7</v>
      </c>
      <c r="O234" s="411">
        <v>40.9</v>
      </c>
      <c r="P234" s="411">
        <v>6.6</v>
      </c>
      <c r="Q234" s="411">
        <v>4.9000000000000004</v>
      </c>
      <c r="R234" s="411">
        <v>52.4</v>
      </c>
      <c r="T234"/>
      <c r="V234" s="410"/>
    </row>
    <row r="235" spans="1:22">
      <c r="A235" s="411" t="s">
        <v>1105</v>
      </c>
      <c r="B235" s="412">
        <v>234</v>
      </c>
      <c r="C235" s="413" t="s">
        <v>1106</v>
      </c>
      <c r="D235" s="413" t="s">
        <v>1133</v>
      </c>
      <c r="E235" s="414" t="s">
        <v>1459</v>
      </c>
      <c r="F235" s="413" t="s">
        <v>1107</v>
      </c>
      <c r="G235" s="412" t="s">
        <v>1119</v>
      </c>
      <c r="H235" s="414" t="str">
        <f t="shared" si="3"/>
        <v>PenínsulaBloqueF.ExistenteC3</v>
      </c>
      <c r="I235" s="411">
        <v>108.8</v>
      </c>
      <c r="J235" s="411">
        <v>32.4</v>
      </c>
      <c r="K235" s="411">
        <v>210.1</v>
      </c>
      <c r="L235" s="411">
        <v>33</v>
      </c>
      <c r="M235" s="411">
        <v>22.1</v>
      </c>
      <c r="N235" s="411">
        <v>247.1</v>
      </c>
      <c r="O235" s="411">
        <v>47.9</v>
      </c>
      <c r="P235" s="411">
        <v>8.1</v>
      </c>
      <c r="Q235" s="411">
        <v>5.7</v>
      </c>
      <c r="R235" s="411">
        <v>59.2</v>
      </c>
      <c r="T235"/>
      <c r="V235" s="410"/>
    </row>
    <row r="236" spans="1:22">
      <c r="A236" s="411" t="s">
        <v>1105</v>
      </c>
      <c r="B236" s="412">
        <v>235</v>
      </c>
      <c r="C236" s="413" t="s">
        <v>1106</v>
      </c>
      <c r="D236" s="413" t="s">
        <v>1133</v>
      </c>
      <c r="E236" s="414" t="s">
        <v>1454</v>
      </c>
      <c r="F236" s="413" t="s">
        <v>1107</v>
      </c>
      <c r="G236" s="412" t="s">
        <v>1120</v>
      </c>
      <c r="H236" s="414" t="str">
        <f t="shared" si="3"/>
        <v>PenínsulaBloqueA.ExistenteC4</v>
      </c>
      <c r="I236" s="411">
        <v>7.7</v>
      </c>
      <c r="J236" s="411">
        <v>7.8</v>
      </c>
      <c r="K236" s="411">
        <v>11.2</v>
      </c>
      <c r="L236" s="411">
        <v>7.9</v>
      </c>
      <c r="M236" s="411">
        <v>4.7</v>
      </c>
      <c r="N236" s="411">
        <v>26.2</v>
      </c>
      <c r="O236" s="411">
        <v>3.3</v>
      </c>
      <c r="P236" s="411">
        <v>1.9</v>
      </c>
      <c r="Q236" s="411">
        <v>1.1000000000000001</v>
      </c>
      <c r="R236" s="411">
        <v>6</v>
      </c>
      <c r="T236"/>
      <c r="V236" s="410"/>
    </row>
    <row r="237" spans="1:22">
      <c r="A237" s="411" t="s">
        <v>1105</v>
      </c>
      <c r="B237" s="412">
        <v>236</v>
      </c>
      <c r="C237" s="413" t="s">
        <v>1106</v>
      </c>
      <c r="D237" s="413" t="s">
        <v>1133</v>
      </c>
      <c r="E237" s="414" t="s">
        <v>1455</v>
      </c>
      <c r="F237" s="413" t="s">
        <v>1107</v>
      </c>
      <c r="G237" s="412" t="s">
        <v>1120</v>
      </c>
      <c r="H237" s="414" t="str">
        <f t="shared" si="3"/>
        <v>PenínsulaBloqueB.ExistenteC4</v>
      </c>
      <c r="I237" s="411">
        <v>17.899999999999999</v>
      </c>
      <c r="J237" s="411">
        <v>12.6</v>
      </c>
      <c r="K237" s="411">
        <v>26</v>
      </c>
      <c r="L237" s="411">
        <v>12.8</v>
      </c>
      <c r="M237" s="411">
        <v>5.5</v>
      </c>
      <c r="N237" s="411">
        <v>45.2</v>
      </c>
      <c r="O237" s="411">
        <v>6.2</v>
      </c>
      <c r="P237" s="411">
        <v>3.1</v>
      </c>
      <c r="Q237" s="411">
        <v>1.3</v>
      </c>
      <c r="R237" s="411">
        <v>10.4</v>
      </c>
      <c r="T237"/>
      <c r="V237" s="410"/>
    </row>
    <row r="238" spans="1:22">
      <c r="A238" s="411" t="s">
        <v>1105</v>
      </c>
      <c r="B238" s="412">
        <v>237</v>
      </c>
      <c r="C238" s="413" t="s">
        <v>1106</v>
      </c>
      <c r="D238" s="413" t="s">
        <v>1133</v>
      </c>
      <c r="E238" s="414" t="s">
        <v>1456</v>
      </c>
      <c r="F238" s="413" t="s">
        <v>1107</v>
      </c>
      <c r="G238" s="412" t="s">
        <v>1120</v>
      </c>
      <c r="H238" s="414" t="str">
        <f t="shared" si="3"/>
        <v>PenínsulaBloqueC.ExistenteC4</v>
      </c>
      <c r="I238" s="411">
        <v>32.4</v>
      </c>
      <c r="J238" s="411">
        <v>19.5</v>
      </c>
      <c r="K238" s="411">
        <v>46.9</v>
      </c>
      <c r="L238" s="411">
        <v>19.899999999999999</v>
      </c>
      <c r="M238" s="411">
        <v>6.7</v>
      </c>
      <c r="N238" s="411">
        <v>73.7</v>
      </c>
      <c r="O238" s="411">
        <v>10.5</v>
      </c>
      <c r="P238" s="411">
        <v>4.9000000000000004</v>
      </c>
      <c r="Q238" s="411">
        <v>1.6</v>
      </c>
      <c r="R238" s="411">
        <v>16.899999999999999</v>
      </c>
      <c r="T238"/>
      <c r="V238" s="410"/>
    </row>
    <row r="239" spans="1:22">
      <c r="A239" s="411" t="s">
        <v>1105</v>
      </c>
      <c r="B239" s="412">
        <v>238</v>
      </c>
      <c r="C239" s="413" t="s">
        <v>1106</v>
      </c>
      <c r="D239" s="413" t="s">
        <v>1133</v>
      </c>
      <c r="E239" s="414" t="s">
        <v>1457</v>
      </c>
      <c r="F239" s="413" t="s">
        <v>1107</v>
      </c>
      <c r="G239" s="412" t="s">
        <v>1120</v>
      </c>
      <c r="H239" s="414" t="str">
        <f t="shared" si="3"/>
        <v>PenínsulaBloqueD.ExistenteC4</v>
      </c>
      <c r="I239" s="411">
        <v>54.2</v>
      </c>
      <c r="J239" s="411">
        <v>30</v>
      </c>
      <c r="K239" s="411">
        <v>78.5</v>
      </c>
      <c r="L239" s="411">
        <v>30.6</v>
      </c>
      <c r="M239" s="411">
        <v>8.4</v>
      </c>
      <c r="N239" s="411">
        <v>115.8</v>
      </c>
      <c r="O239" s="411">
        <v>16.8</v>
      </c>
      <c r="P239" s="411">
        <v>7.5</v>
      </c>
      <c r="Q239" s="411">
        <v>2</v>
      </c>
      <c r="R239" s="411">
        <v>26.5</v>
      </c>
      <c r="T239"/>
      <c r="V239" s="410"/>
    </row>
    <row r="240" spans="1:22">
      <c r="A240" s="411" t="s">
        <v>1105</v>
      </c>
      <c r="B240" s="412">
        <v>239</v>
      </c>
      <c r="C240" s="413" t="s">
        <v>1106</v>
      </c>
      <c r="D240" s="413" t="s">
        <v>1133</v>
      </c>
      <c r="E240" s="414" t="s">
        <v>1458</v>
      </c>
      <c r="F240" s="413" t="s">
        <v>1107</v>
      </c>
      <c r="G240" s="412" t="s">
        <v>1120</v>
      </c>
      <c r="H240" s="414" t="str">
        <f t="shared" si="3"/>
        <v>PenínsulaBloqueE.ExistenteC4</v>
      </c>
      <c r="I240" s="411">
        <v>99.8</v>
      </c>
      <c r="J240" s="411">
        <v>36.9</v>
      </c>
      <c r="K240" s="411">
        <v>179.6</v>
      </c>
      <c r="L240" s="411">
        <v>37.6</v>
      </c>
      <c r="M240" s="411">
        <v>19.8</v>
      </c>
      <c r="N240" s="411">
        <v>237</v>
      </c>
      <c r="O240" s="411">
        <v>40.9</v>
      </c>
      <c r="P240" s="411">
        <v>9.1999999999999993</v>
      </c>
      <c r="Q240" s="411">
        <v>4.8</v>
      </c>
      <c r="R240" s="411">
        <v>54.9</v>
      </c>
      <c r="T240"/>
      <c r="V240" s="410"/>
    </row>
    <row r="241" spans="1:22">
      <c r="A241" s="411" t="s">
        <v>1105</v>
      </c>
      <c r="B241" s="412">
        <v>240</v>
      </c>
      <c r="C241" s="413" t="s">
        <v>1106</v>
      </c>
      <c r="D241" s="413" t="s">
        <v>1133</v>
      </c>
      <c r="E241" s="414" t="s">
        <v>1459</v>
      </c>
      <c r="F241" s="413" t="s">
        <v>1107</v>
      </c>
      <c r="G241" s="412" t="s">
        <v>1120</v>
      </c>
      <c r="H241" s="414" t="str">
        <f t="shared" si="3"/>
        <v>PenínsulaBloqueF.ExistenteC4</v>
      </c>
      <c r="I241" s="411">
        <v>108.8</v>
      </c>
      <c r="J241" s="411">
        <v>45.4</v>
      </c>
      <c r="K241" s="411">
        <v>210.1</v>
      </c>
      <c r="L241" s="411">
        <v>46.3</v>
      </c>
      <c r="M241" s="411">
        <v>21.6</v>
      </c>
      <c r="N241" s="411">
        <v>267.8</v>
      </c>
      <c r="O241" s="411">
        <v>47.9</v>
      </c>
      <c r="P241" s="411">
        <v>11.3</v>
      </c>
      <c r="Q241" s="411">
        <v>5.6</v>
      </c>
      <c r="R241" s="411">
        <v>62.1</v>
      </c>
      <c r="T241"/>
      <c r="V241" s="410"/>
    </row>
    <row r="242" spans="1:22">
      <c r="A242" s="411" t="s">
        <v>1105</v>
      </c>
      <c r="B242" s="412">
        <v>241</v>
      </c>
      <c r="C242" s="413" t="s">
        <v>1106</v>
      </c>
      <c r="D242" s="413" t="s">
        <v>1133</v>
      </c>
      <c r="E242" s="414" t="s">
        <v>1454</v>
      </c>
      <c r="F242" s="413" t="s">
        <v>1107</v>
      </c>
      <c r="G242" s="412" t="s">
        <v>1121</v>
      </c>
      <c r="H242" s="414" t="str">
        <f t="shared" si="3"/>
        <v>PenínsulaBloqueA.ExistenteD1</v>
      </c>
      <c r="I242" s="411">
        <v>11.7</v>
      </c>
      <c r="J242" s="411" t="s">
        <v>1122</v>
      </c>
      <c r="K242" s="411">
        <v>16.899999999999999</v>
      </c>
      <c r="L242" s="411" t="s">
        <v>1122</v>
      </c>
      <c r="M242" s="411">
        <v>10</v>
      </c>
      <c r="N242" s="411">
        <v>37.5</v>
      </c>
      <c r="O242" s="411">
        <v>4.9000000000000004</v>
      </c>
      <c r="P242" s="411" t="s">
        <v>1122</v>
      </c>
      <c r="Q242" s="411">
        <v>2.4</v>
      </c>
      <c r="R242" s="411">
        <v>8.4</v>
      </c>
      <c r="T242"/>
      <c r="V242" s="410"/>
    </row>
    <row r="243" spans="1:22">
      <c r="A243" s="411" t="s">
        <v>1105</v>
      </c>
      <c r="B243" s="412">
        <v>242</v>
      </c>
      <c r="C243" s="413" t="s">
        <v>1106</v>
      </c>
      <c r="D243" s="413" t="s">
        <v>1133</v>
      </c>
      <c r="E243" s="414" t="s">
        <v>1455</v>
      </c>
      <c r="F243" s="413" t="s">
        <v>1107</v>
      </c>
      <c r="G243" s="412" t="s">
        <v>1121</v>
      </c>
      <c r="H243" s="414" t="str">
        <f t="shared" si="3"/>
        <v>PenínsulaBloqueB.ExistenteD1</v>
      </c>
      <c r="I243" s="411">
        <v>27</v>
      </c>
      <c r="J243" s="411" t="s">
        <v>1122</v>
      </c>
      <c r="K243" s="411">
        <v>39.200000000000003</v>
      </c>
      <c r="L243" s="411" t="s">
        <v>1122</v>
      </c>
      <c r="M243" s="411">
        <v>11.8</v>
      </c>
      <c r="N243" s="411">
        <v>57.7</v>
      </c>
      <c r="O243" s="411">
        <v>9.3000000000000007</v>
      </c>
      <c r="P243" s="411" t="s">
        <v>1122</v>
      </c>
      <c r="Q243" s="411">
        <v>2.9</v>
      </c>
      <c r="R243" s="411">
        <v>12.9</v>
      </c>
      <c r="T243"/>
      <c r="V243" s="410"/>
    </row>
    <row r="244" spans="1:22">
      <c r="A244" s="411" t="s">
        <v>1105</v>
      </c>
      <c r="B244" s="412">
        <v>243</v>
      </c>
      <c r="C244" s="413" t="s">
        <v>1106</v>
      </c>
      <c r="D244" s="413" t="s">
        <v>1133</v>
      </c>
      <c r="E244" s="414" t="s">
        <v>1456</v>
      </c>
      <c r="F244" s="413" t="s">
        <v>1107</v>
      </c>
      <c r="G244" s="412" t="s">
        <v>1121</v>
      </c>
      <c r="H244" s="414" t="str">
        <f t="shared" si="3"/>
        <v>PenínsulaBloqueC.ExistenteD1</v>
      </c>
      <c r="I244" s="411">
        <v>48.7</v>
      </c>
      <c r="J244" s="411" t="s">
        <v>1122</v>
      </c>
      <c r="K244" s="411">
        <v>70.7</v>
      </c>
      <c r="L244" s="411" t="s">
        <v>1122</v>
      </c>
      <c r="M244" s="411">
        <v>14.3</v>
      </c>
      <c r="N244" s="411">
        <v>86.1</v>
      </c>
      <c r="O244" s="411">
        <v>15.8</v>
      </c>
      <c r="P244" s="411" t="s">
        <v>1122</v>
      </c>
      <c r="Q244" s="411">
        <v>3.5</v>
      </c>
      <c r="R244" s="411">
        <v>19.3</v>
      </c>
      <c r="T244"/>
      <c r="V244" s="410"/>
    </row>
    <row r="245" spans="1:22">
      <c r="A245" s="411" t="s">
        <v>1105</v>
      </c>
      <c r="B245" s="412">
        <v>244</v>
      </c>
      <c r="C245" s="413" t="s">
        <v>1106</v>
      </c>
      <c r="D245" s="413" t="s">
        <v>1133</v>
      </c>
      <c r="E245" s="414" t="s">
        <v>1457</v>
      </c>
      <c r="F245" s="413" t="s">
        <v>1107</v>
      </c>
      <c r="G245" s="412" t="s">
        <v>1121</v>
      </c>
      <c r="H245" s="414" t="str">
        <f t="shared" si="3"/>
        <v>PenínsulaBloqueD.ExistenteD1</v>
      </c>
      <c r="I245" s="411">
        <v>81.599999999999994</v>
      </c>
      <c r="J245" s="411" t="s">
        <v>1122</v>
      </c>
      <c r="K245" s="411">
        <v>118.3</v>
      </c>
      <c r="L245" s="411" t="s">
        <v>1122</v>
      </c>
      <c r="M245" s="411">
        <v>18</v>
      </c>
      <c r="N245" s="411">
        <v>128.19999999999999</v>
      </c>
      <c r="O245" s="411">
        <v>25.3</v>
      </c>
      <c r="P245" s="411" t="s">
        <v>1122</v>
      </c>
      <c r="Q245" s="411">
        <v>4.4000000000000004</v>
      </c>
      <c r="R245" s="411">
        <v>28.7</v>
      </c>
      <c r="T245"/>
      <c r="V245" s="410"/>
    </row>
    <row r="246" spans="1:22">
      <c r="A246" s="411" t="s">
        <v>1105</v>
      </c>
      <c r="B246" s="412">
        <v>245</v>
      </c>
      <c r="C246" s="413" t="s">
        <v>1106</v>
      </c>
      <c r="D246" s="413" t="s">
        <v>1133</v>
      </c>
      <c r="E246" s="414" t="s">
        <v>1458</v>
      </c>
      <c r="F246" s="413" t="s">
        <v>1107</v>
      </c>
      <c r="G246" s="412" t="s">
        <v>1121</v>
      </c>
      <c r="H246" s="414" t="str">
        <f t="shared" si="3"/>
        <v>PenínsulaBloqueE.ExistenteD1</v>
      </c>
      <c r="I246" s="411">
        <v>144.1</v>
      </c>
      <c r="J246" s="411" t="s">
        <v>1122</v>
      </c>
      <c r="K246" s="411">
        <v>250.8</v>
      </c>
      <c r="L246" s="411" t="s">
        <v>1122</v>
      </c>
      <c r="M246" s="411">
        <v>21.1</v>
      </c>
      <c r="N246" s="411">
        <v>271.89999999999998</v>
      </c>
      <c r="O246" s="411">
        <v>54.8</v>
      </c>
      <c r="P246" s="411" t="s">
        <v>1122</v>
      </c>
      <c r="Q246" s="411">
        <v>5.0999999999999996</v>
      </c>
      <c r="R246" s="411">
        <v>59.9</v>
      </c>
      <c r="T246"/>
      <c r="V246" s="410"/>
    </row>
    <row r="247" spans="1:22">
      <c r="A247" s="411" t="s">
        <v>1105</v>
      </c>
      <c r="B247" s="412">
        <v>246</v>
      </c>
      <c r="C247" s="413" t="s">
        <v>1106</v>
      </c>
      <c r="D247" s="413" t="s">
        <v>1133</v>
      </c>
      <c r="E247" s="414" t="s">
        <v>1459</v>
      </c>
      <c r="F247" s="413" t="s">
        <v>1107</v>
      </c>
      <c r="G247" s="412" t="s">
        <v>1121</v>
      </c>
      <c r="H247" s="414" t="str">
        <f t="shared" si="3"/>
        <v>PenínsulaBloqueF.ExistenteD1</v>
      </c>
      <c r="I247" s="411">
        <v>157.1</v>
      </c>
      <c r="J247" s="411" t="s">
        <v>1122</v>
      </c>
      <c r="K247" s="411">
        <v>293.39999999999998</v>
      </c>
      <c r="L247" s="411" t="s">
        <v>1122</v>
      </c>
      <c r="M247" s="411">
        <v>23</v>
      </c>
      <c r="N247" s="411">
        <v>318.10000000000002</v>
      </c>
      <c r="O247" s="411">
        <v>64.099999999999994</v>
      </c>
      <c r="P247" s="411" t="s">
        <v>1122</v>
      </c>
      <c r="Q247" s="411">
        <v>6</v>
      </c>
      <c r="R247" s="411">
        <v>71.8</v>
      </c>
      <c r="T247"/>
      <c r="V247" s="410"/>
    </row>
    <row r="248" spans="1:22">
      <c r="A248" s="411" t="s">
        <v>1105</v>
      </c>
      <c r="B248" s="412">
        <v>247</v>
      </c>
      <c r="C248" s="413" t="s">
        <v>1106</v>
      </c>
      <c r="D248" s="413" t="s">
        <v>1133</v>
      </c>
      <c r="E248" s="414" t="s">
        <v>1454</v>
      </c>
      <c r="F248" s="413" t="s">
        <v>1107</v>
      </c>
      <c r="G248" s="412" t="s">
        <v>1123</v>
      </c>
      <c r="H248" s="414" t="str">
        <f t="shared" si="3"/>
        <v>PenínsulaBloqueA.ExistenteD2</v>
      </c>
      <c r="I248" s="411">
        <v>11.7</v>
      </c>
      <c r="J248" s="411">
        <v>2.1</v>
      </c>
      <c r="K248" s="411">
        <v>16.899999999999999</v>
      </c>
      <c r="L248" s="411">
        <v>2.1</v>
      </c>
      <c r="M248" s="411">
        <v>7.7</v>
      </c>
      <c r="N248" s="411">
        <v>35.299999999999997</v>
      </c>
      <c r="O248" s="411">
        <v>4.9000000000000004</v>
      </c>
      <c r="P248" s="411">
        <v>0.5</v>
      </c>
      <c r="Q248" s="411">
        <v>1.9</v>
      </c>
      <c r="R248" s="411">
        <v>7.9</v>
      </c>
      <c r="T248"/>
      <c r="V248" s="410"/>
    </row>
    <row r="249" spans="1:22">
      <c r="A249" s="411" t="s">
        <v>1105</v>
      </c>
      <c r="B249" s="412">
        <v>248</v>
      </c>
      <c r="C249" s="413" t="s">
        <v>1106</v>
      </c>
      <c r="D249" s="413" t="s">
        <v>1133</v>
      </c>
      <c r="E249" s="414" t="s">
        <v>1455</v>
      </c>
      <c r="F249" s="413" t="s">
        <v>1107</v>
      </c>
      <c r="G249" s="412" t="s">
        <v>1123</v>
      </c>
      <c r="H249" s="414" t="str">
        <f t="shared" si="3"/>
        <v>PenínsulaBloqueB.ExistenteD2</v>
      </c>
      <c r="I249" s="411">
        <v>27</v>
      </c>
      <c r="J249" s="411">
        <v>3.9</v>
      </c>
      <c r="K249" s="411">
        <v>39.200000000000003</v>
      </c>
      <c r="L249" s="411">
        <v>4</v>
      </c>
      <c r="M249" s="411">
        <v>9</v>
      </c>
      <c r="N249" s="411">
        <v>57.2</v>
      </c>
      <c r="O249" s="411">
        <v>9.3000000000000007</v>
      </c>
      <c r="P249" s="411">
        <v>1</v>
      </c>
      <c r="Q249" s="411">
        <v>2.2000000000000002</v>
      </c>
      <c r="R249" s="411">
        <v>12.9</v>
      </c>
      <c r="T249"/>
      <c r="V249" s="410"/>
    </row>
    <row r="250" spans="1:22">
      <c r="A250" s="411" t="s">
        <v>1105</v>
      </c>
      <c r="B250" s="412">
        <v>249</v>
      </c>
      <c r="C250" s="413" t="s">
        <v>1106</v>
      </c>
      <c r="D250" s="413" t="s">
        <v>1133</v>
      </c>
      <c r="E250" s="414" t="s">
        <v>1456</v>
      </c>
      <c r="F250" s="413" t="s">
        <v>1107</v>
      </c>
      <c r="G250" s="412" t="s">
        <v>1123</v>
      </c>
      <c r="H250" s="414" t="str">
        <f t="shared" si="3"/>
        <v>PenínsulaBloqueC.ExistenteD2</v>
      </c>
      <c r="I250" s="411">
        <v>48.7</v>
      </c>
      <c r="J250" s="411">
        <v>6.6</v>
      </c>
      <c r="K250" s="411">
        <v>70.7</v>
      </c>
      <c r="L250" s="411">
        <v>6.7</v>
      </c>
      <c r="M250" s="411">
        <v>10.9</v>
      </c>
      <c r="N250" s="411">
        <v>88.7</v>
      </c>
      <c r="O250" s="411">
        <v>15.8</v>
      </c>
      <c r="P250" s="411">
        <v>1.7</v>
      </c>
      <c r="Q250" s="411">
        <v>2.6</v>
      </c>
      <c r="R250" s="411">
        <v>20</v>
      </c>
      <c r="T250"/>
      <c r="V250" s="410"/>
    </row>
    <row r="251" spans="1:22">
      <c r="A251" s="411" t="s">
        <v>1105</v>
      </c>
      <c r="B251" s="412">
        <v>250</v>
      </c>
      <c r="C251" s="413" t="s">
        <v>1106</v>
      </c>
      <c r="D251" s="413" t="s">
        <v>1133</v>
      </c>
      <c r="E251" s="414" t="s">
        <v>1457</v>
      </c>
      <c r="F251" s="413" t="s">
        <v>1107</v>
      </c>
      <c r="G251" s="412" t="s">
        <v>1123</v>
      </c>
      <c r="H251" s="414" t="str">
        <f t="shared" si="3"/>
        <v>PenínsulaBloqueD.ExistenteD2</v>
      </c>
      <c r="I251" s="411">
        <v>81.599999999999994</v>
      </c>
      <c r="J251" s="411">
        <v>10.6</v>
      </c>
      <c r="K251" s="411">
        <v>118.3</v>
      </c>
      <c r="L251" s="411">
        <v>10.8</v>
      </c>
      <c r="M251" s="411">
        <v>13.8</v>
      </c>
      <c r="N251" s="411">
        <v>136.30000000000001</v>
      </c>
      <c r="O251" s="411">
        <v>25.3</v>
      </c>
      <c r="P251" s="411">
        <v>2.6</v>
      </c>
      <c r="Q251" s="411">
        <v>3.3</v>
      </c>
      <c r="R251" s="411">
        <v>30.7</v>
      </c>
      <c r="T251"/>
      <c r="V251" s="410"/>
    </row>
    <row r="252" spans="1:22">
      <c r="A252" s="411" t="s">
        <v>1105</v>
      </c>
      <c r="B252" s="412">
        <v>251</v>
      </c>
      <c r="C252" s="413" t="s">
        <v>1106</v>
      </c>
      <c r="D252" s="413" t="s">
        <v>1133</v>
      </c>
      <c r="E252" s="414" t="s">
        <v>1458</v>
      </c>
      <c r="F252" s="413" t="s">
        <v>1107</v>
      </c>
      <c r="G252" s="412" t="s">
        <v>1123</v>
      </c>
      <c r="H252" s="414" t="str">
        <f t="shared" si="3"/>
        <v>PenínsulaBloqueE.ExistenteD2</v>
      </c>
      <c r="I252" s="411">
        <v>144.1</v>
      </c>
      <c r="J252" s="411">
        <v>12.8</v>
      </c>
      <c r="K252" s="411">
        <v>250.8</v>
      </c>
      <c r="L252" s="411">
        <v>13</v>
      </c>
      <c r="M252" s="411">
        <v>20.9</v>
      </c>
      <c r="N252" s="411">
        <v>284.7</v>
      </c>
      <c r="O252" s="411">
        <v>54.8</v>
      </c>
      <c r="P252" s="411">
        <v>3.2</v>
      </c>
      <c r="Q252" s="411">
        <v>5.0999999999999996</v>
      </c>
      <c r="R252" s="411">
        <v>63</v>
      </c>
      <c r="T252"/>
      <c r="V252" s="410"/>
    </row>
    <row r="253" spans="1:22">
      <c r="A253" s="411" t="s">
        <v>1105</v>
      </c>
      <c r="B253" s="412">
        <v>252</v>
      </c>
      <c r="C253" s="413" t="s">
        <v>1106</v>
      </c>
      <c r="D253" s="413" t="s">
        <v>1133</v>
      </c>
      <c r="E253" s="414" t="s">
        <v>1459</v>
      </c>
      <c r="F253" s="413" t="s">
        <v>1107</v>
      </c>
      <c r="G253" s="412" t="s">
        <v>1123</v>
      </c>
      <c r="H253" s="414" t="str">
        <f t="shared" si="3"/>
        <v>PenínsulaBloqueF.ExistenteD2</v>
      </c>
      <c r="I253" s="411">
        <v>157.1</v>
      </c>
      <c r="J253" s="411">
        <v>15.7</v>
      </c>
      <c r="K253" s="411">
        <v>293.39999999999998</v>
      </c>
      <c r="L253" s="411">
        <v>16</v>
      </c>
      <c r="M253" s="411">
        <v>22.8</v>
      </c>
      <c r="N253" s="411">
        <v>333.1</v>
      </c>
      <c r="O253" s="411">
        <v>64.099999999999994</v>
      </c>
      <c r="P253" s="411">
        <v>3.9</v>
      </c>
      <c r="Q253" s="411">
        <v>5.9</v>
      </c>
      <c r="R253" s="411">
        <v>73.7</v>
      </c>
      <c r="T253"/>
      <c r="V253" s="410"/>
    </row>
    <row r="254" spans="1:22">
      <c r="A254" s="411" t="s">
        <v>1105</v>
      </c>
      <c r="B254" s="412">
        <v>253</v>
      </c>
      <c r="C254" s="413" t="s">
        <v>1106</v>
      </c>
      <c r="D254" s="413" t="s">
        <v>1133</v>
      </c>
      <c r="E254" s="414" t="s">
        <v>1454</v>
      </c>
      <c r="F254" s="413" t="s">
        <v>1107</v>
      </c>
      <c r="G254" s="412" t="s">
        <v>1124</v>
      </c>
      <c r="H254" s="414" t="str">
        <f t="shared" si="3"/>
        <v>PenínsulaBloqueA.ExistenteD3</v>
      </c>
      <c r="I254" s="411">
        <v>11.7</v>
      </c>
      <c r="J254" s="411">
        <v>5.5</v>
      </c>
      <c r="K254" s="411">
        <v>16.899999999999999</v>
      </c>
      <c r="L254" s="411">
        <v>5.6</v>
      </c>
      <c r="M254" s="411">
        <v>5.6</v>
      </c>
      <c r="N254" s="411">
        <v>37.1</v>
      </c>
      <c r="O254" s="411">
        <v>4.9000000000000004</v>
      </c>
      <c r="P254" s="411">
        <v>1.4</v>
      </c>
      <c r="Q254" s="411">
        <v>1.3</v>
      </c>
      <c r="R254" s="411">
        <v>8.4</v>
      </c>
      <c r="T254"/>
      <c r="V254" s="410"/>
    </row>
    <row r="255" spans="1:22">
      <c r="A255" s="411" t="s">
        <v>1105</v>
      </c>
      <c r="B255" s="412">
        <v>254</v>
      </c>
      <c r="C255" s="413" t="s">
        <v>1106</v>
      </c>
      <c r="D255" s="413" t="s">
        <v>1133</v>
      </c>
      <c r="E255" s="414" t="s">
        <v>1455</v>
      </c>
      <c r="F255" s="413" t="s">
        <v>1107</v>
      </c>
      <c r="G255" s="412" t="s">
        <v>1124</v>
      </c>
      <c r="H255" s="414" t="str">
        <f t="shared" si="3"/>
        <v>PenínsulaBloqueB.ExistenteD3</v>
      </c>
      <c r="I255" s="411">
        <v>27</v>
      </c>
      <c r="J255" s="411">
        <v>8.9</v>
      </c>
      <c r="K255" s="411">
        <v>39.200000000000003</v>
      </c>
      <c r="L255" s="411">
        <v>9.1</v>
      </c>
      <c r="M255" s="411">
        <v>6.5</v>
      </c>
      <c r="N255" s="411">
        <v>60.1</v>
      </c>
      <c r="O255" s="411">
        <v>9.3000000000000007</v>
      </c>
      <c r="P255" s="411">
        <v>2.2000000000000002</v>
      </c>
      <c r="Q255" s="411">
        <v>1.6</v>
      </c>
      <c r="R255" s="411">
        <v>13.6</v>
      </c>
      <c r="T255"/>
      <c r="V255" s="410"/>
    </row>
    <row r="256" spans="1:22">
      <c r="A256" s="411" t="s">
        <v>1105</v>
      </c>
      <c r="B256" s="412">
        <v>255</v>
      </c>
      <c r="C256" s="413" t="s">
        <v>1106</v>
      </c>
      <c r="D256" s="413" t="s">
        <v>1133</v>
      </c>
      <c r="E256" s="414" t="s">
        <v>1456</v>
      </c>
      <c r="F256" s="413" t="s">
        <v>1107</v>
      </c>
      <c r="G256" s="412" t="s">
        <v>1124</v>
      </c>
      <c r="H256" s="414" t="str">
        <f t="shared" si="3"/>
        <v>PenínsulaBloqueC.ExistenteD3</v>
      </c>
      <c r="I256" s="411">
        <v>48.7</v>
      </c>
      <c r="J256" s="411">
        <v>13.9</v>
      </c>
      <c r="K256" s="411">
        <v>70.7</v>
      </c>
      <c r="L256" s="411">
        <v>14.1</v>
      </c>
      <c r="M256" s="411">
        <v>7.9</v>
      </c>
      <c r="N256" s="411">
        <v>93.2</v>
      </c>
      <c r="O256" s="411">
        <v>15.8</v>
      </c>
      <c r="P256" s="411">
        <v>3.5</v>
      </c>
      <c r="Q256" s="411">
        <v>1.9</v>
      </c>
      <c r="R256" s="411">
        <v>21.1</v>
      </c>
      <c r="T256"/>
      <c r="V256" s="410"/>
    </row>
    <row r="257" spans="1:22">
      <c r="A257" s="411" t="s">
        <v>1105</v>
      </c>
      <c r="B257" s="412">
        <v>256</v>
      </c>
      <c r="C257" s="413" t="s">
        <v>1106</v>
      </c>
      <c r="D257" s="413" t="s">
        <v>1133</v>
      </c>
      <c r="E257" s="414" t="s">
        <v>1457</v>
      </c>
      <c r="F257" s="413" t="s">
        <v>1107</v>
      </c>
      <c r="G257" s="412" t="s">
        <v>1124</v>
      </c>
      <c r="H257" s="414" t="str">
        <f t="shared" si="3"/>
        <v>PenínsulaBloqueD.ExistenteD3</v>
      </c>
      <c r="I257" s="411">
        <v>81.599999999999994</v>
      </c>
      <c r="J257" s="411">
        <v>21.3</v>
      </c>
      <c r="K257" s="411">
        <v>118.3</v>
      </c>
      <c r="L257" s="411">
        <v>21.7</v>
      </c>
      <c r="M257" s="411">
        <v>10</v>
      </c>
      <c r="N257" s="411">
        <v>143.30000000000001</v>
      </c>
      <c r="O257" s="411">
        <v>25.3</v>
      </c>
      <c r="P257" s="411">
        <v>5.3</v>
      </c>
      <c r="Q257" s="411">
        <v>2.4</v>
      </c>
      <c r="R257" s="411">
        <v>32.4</v>
      </c>
      <c r="T257"/>
      <c r="V257" s="410"/>
    </row>
    <row r="258" spans="1:22">
      <c r="A258" s="411" t="s">
        <v>1105</v>
      </c>
      <c r="B258" s="412">
        <v>257</v>
      </c>
      <c r="C258" s="413" t="s">
        <v>1106</v>
      </c>
      <c r="D258" s="413" t="s">
        <v>1133</v>
      </c>
      <c r="E258" s="414" t="s">
        <v>1458</v>
      </c>
      <c r="F258" s="413" t="s">
        <v>1107</v>
      </c>
      <c r="G258" s="412" t="s">
        <v>1124</v>
      </c>
      <c r="H258" s="414" t="str">
        <f t="shared" ref="H258:H321" si="4">_xlfn.CONCAT(C258:G258)</f>
        <v>PenínsulaBloqueE.ExistenteD3</v>
      </c>
      <c r="I258" s="411">
        <v>144.1</v>
      </c>
      <c r="J258" s="411">
        <v>26.3</v>
      </c>
      <c r="K258" s="411">
        <v>250.8</v>
      </c>
      <c r="L258" s="411">
        <v>26.9</v>
      </c>
      <c r="M258" s="411">
        <v>20.399999999999999</v>
      </c>
      <c r="N258" s="411">
        <v>298.10000000000002</v>
      </c>
      <c r="O258" s="411">
        <v>54.8</v>
      </c>
      <c r="P258" s="411">
        <v>6.6</v>
      </c>
      <c r="Q258" s="411">
        <v>4.9000000000000004</v>
      </c>
      <c r="R258" s="411">
        <v>66.3</v>
      </c>
      <c r="T258"/>
      <c r="V258" s="410"/>
    </row>
    <row r="259" spans="1:22">
      <c r="A259" s="411" t="s">
        <v>1105</v>
      </c>
      <c r="B259" s="412">
        <v>258</v>
      </c>
      <c r="C259" s="413" t="s">
        <v>1106</v>
      </c>
      <c r="D259" s="413" t="s">
        <v>1133</v>
      </c>
      <c r="E259" s="414" t="s">
        <v>1459</v>
      </c>
      <c r="F259" s="413" t="s">
        <v>1107</v>
      </c>
      <c r="G259" s="412" t="s">
        <v>1124</v>
      </c>
      <c r="H259" s="414" t="str">
        <f t="shared" si="4"/>
        <v>PenínsulaBloqueF.ExistenteD3</v>
      </c>
      <c r="I259" s="411">
        <v>157.1</v>
      </c>
      <c r="J259" s="411">
        <v>32.4</v>
      </c>
      <c r="K259" s="411">
        <v>293.39999999999998</v>
      </c>
      <c r="L259" s="411">
        <v>33</v>
      </c>
      <c r="M259" s="411">
        <v>22.3</v>
      </c>
      <c r="N259" s="411">
        <v>336.8</v>
      </c>
      <c r="O259" s="411">
        <v>64.099999999999994</v>
      </c>
      <c r="P259" s="411">
        <v>8.1</v>
      </c>
      <c r="Q259" s="411">
        <v>5.8</v>
      </c>
      <c r="R259" s="411">
        <v>79.599999999999994</v>
      </c>
      <c r="T259"/>
      <c r="V259" s="410"/>
    </row>
    <row r="260" spans="1:22">
      <c r="A260" s="411" t="s">
        <v>1105</v>
      </c>
      <c r="B260" s="412">
        <v>259</v>
      </c>
      <c r="C260" s="413" t="s">
        <v>1106</v>
      </c>
      <c r="D260" s="413" t="s">
        <v>1133</v>
      </c>
      <c r="E260" s="414" t="s">
        <v>1454</v>
      </c>
      <c r="F260" s="413" t="s">
        <v>1107</v>
      </c>
      <c r="G260" s="412" t="s">
        <v>1125</v>
      </c>
      <c r="H260" s="414" t="str">
        <f t="shared" si="4"/>
        <v>PenínsulaBloqueA.ExistenteE1</v>
      </c>
      <c r="I260" s="411">
        <v>15.7</v>
      </c>
      <c r="J260" s="411" t="s">
        <v>1122</v>
      </c>
      <c r="K260" s="411">
        <v>22.7</v>
      </c>
      <c r="L260" s="411" t="s">
        <v>1122</v>
      </c>
      <c r="M260" s="411">
        <v>7.6</v>
      </c>
      <c r="N260" s="411">
        <v>46.9</v>
      </c>
      <c r="O260" s="411">
        <v>8.4</v>
      </c>
      <c r="P260" s="411" t="s">
        <v>1122</v>
      </c>
      <c r="Q260" s="411">
        <v>1.8</v>
      </c>
      <c r="R260" s="411">
        <v>10.4</v>
      </c>
      <c r="T260"/>
      <c r="V260" s="410"/>
    </row>
    <row r="261" spans="1:22">
      <c r="A261" s="411" t="s">
        <v>1105</v>
      </c>
      <c r="B261" s="412">
        <v>260</v>
      </c>
      <c r="C261" s="413" t="s">
        <v>1106</v>
      </c>
      <c r="D261" s="413" t="s">
        <v>1133</v>
      </c>
      <c r="E261" s="414" t="s">
        <v>1455</v>
      </c>
      <c r="F261" s="413" t="s">
        <v>1107</v>
      </c>
      <c r="G261" s="412" t="s">
        <v>1125</v>
      </c>
      <c r="H261" s="414" t="str">
        <f t="shared" si="4"/>
        <v>PenínsulaBloqueB.ExistenteE1</v>
      </c>
      <c r="I261" s="411">
        <v>36.299999999999997</v>
      </c>
      <c r="J261" s="411" t="s">
        <v>1122</v>
      </c>
      <c r="K261" s="411">
        <v>52.6</v>
      </c>
      <c r="L261" s="411" t="s">
        <v>1122</v>
      </c>
      <c r="M261" s="411">
        <v>8.9</v>
      </c>
      <c r="N261" s="411">
        <v>72.099999999999994</v>
      </c>
      <c r="O261" s="411">
        <v>13.7</v>
      </c>
      <c r="P261" s="411" t="s">
        <v>1122</v>
      </c>
      <c r="Q261" s="411">
        <v>2.2000000000000002</v>
      </c>
      <c r="R261" s="411">
        <v>16.100000000000001</v>
      </c>
      <c r="T261"/>
      <c r="V261" s="410"/>
    </row>
    <row r="262" spans="1:22">
      <c r="A262" s="411" t="s">
        <v>1105</v>
      </c>
      <c r="B262" s="412">
        <v>261</v>
      </c>
      <c r="C262" s="413" t="s">
        <v>1106</v>
      </c>
      <c r="D262" s="413" t="s">
        <v>1133</v>
      </c>
      <c r="E262" s="414" t="s">
        <v>1456</v>
      </c>
      <c r="F262" s="413" t="s">
        <v>1107</v>
      </c>
      <c r="G262" s="412" t="s">
        <v>1125</v>
      </c>
      <c r="H262" s="414" t="str">
        <f t="shared" si="4"/>
        <v>PenínsulaBloqueC.ExistenteE1</v>
      </c>
      <c r="I262" s="411">
        <v>65.5</v>
      </c>
      <c r="J262" s="411" t="s">
        <v>1122</v>
      </c>
      <c r="K262" s="411">
        <v>94.9</v>
      </c>
      <c r="L262" s="411" t="s">
        <v>1122</v>
      </c>
      <c r="M262" s="411">
        <v>10.8</v>
      </c>
      <c r="N262" s="411">
        <v>107.5</v>
      </c>
      <c r="O262" s="411">
        <v>21.2</v>
      </c>
      <c r="P262" s="411" t="s">
        <v>1122</v>
      </c>
      <c r="Q262" s="411">
        <v>2.6</v>
      </c>
      <c r="R262" s="411">
        <v>24</v>
      </c>
      <c r="T262"/>
      <c r="V262" s="410"/>
    </row>
    <row r="263" spans="1:22">
      <c r="A263" s="411" t="s">
        <v>1105</v>
      </c>
      <c r="B263" s="412">
        <v>262</v>
      </c>
      <c r="C263" s="413" t="s">
        <v>1106</v>
      </c>
      <c r="D263" s="413" t="s">
        <v>1133</v>
      </c>
      <c r="E263" s="414" t="s">
        <v>1457</v>
      </c>
      <c r="F263" s="413" t="s">
        <v>1107</v>
      </c>
      <c r="G263" s="412" t="s">
        <v>1125</v>
      </c>
      <c r="H263" s="414" t="str">
        <f t="shared" si="4"/>
        <v>PenínsulaBloqueD.ExistenteE1</v>
      </c>
      <c r="I263" s="411">
        <v>109.6</v>
      </c>
      <c r="J263" s="411" t="s">
        <v>1122</v>
      </c>
      <c r="K263" s="411">
        <v>158.9</v>
      </c>
      <c r="L263" s="411" t="s">
        <v>1122</v>
      </c>
      <c r="M263" s="411">
        <v>13.6</v>
      </c>
      <c r="N263" s="411">
        <v>160.1</v>
      </c>
      <c r="O263" s="411">
        <v>32.6</v>
      </c>
      <c r="P263" s="411" t="s">
        <v>1122</v>
      </c>
      <c r="Q263" s="411">
        <v>3.3</v>
      </c>
      <c r="R263" s="411">
        <v>35.700000000000003</v>
      </c>
      <c r="T263"/>
      <c r="V263" s="410"/>
    </row>
    <row r="264" spans="1:22">
      <c r="A264" s="411" t="s">
        <v>1105</v>
      </c>
      <c r="B264" s="412">
        <v>263</v>
      </c>
      <c r="C264" s="413" t="s">
        <v>1106</v>
      </c>
      <c r="D264" s="413" t="s">
        <v>1133</v>
      </c>
      <c r="E264" s="414" t="s">
        <v>1458</v>
      </c>
      <c r="F264" s="413" t="s">
        <v>1107</v>
      </c>
      <c r="G264" s="412" t="s">
        <v>1125</v>
      </c>
      <c r="H264" s="414" t="str">
        <f t="shared" si="4"/>
        <v>PenínsulaBloqueE.ExistenteE1</v>
      </c>
      <c r="I264" s="411">
        <v>189.5</v>
      </c>
      <c r="J264" s="411" t="s">
        <v>1122</v>
      </c>
      <c r="K264" s="411">
        <v>337.3</v>
      </c>
      <c r="L264" s="411" t="s">
        <v>1122</v>
      </c>
      <c r="M264" s="411">
        <v>21.5</v>
      </c>
      <c r="N264" s="411">
        <v>358.8</v>
      </c>
      <c r="O264" s="411">
        <v>77.7</v>
      </c>
      <c r="P264" s="411" t="s">
        <v>1122</v>
      </c>
      <c r="Q264" s="411">
        <v>5.2</v>
      </c>
      <c r="R264" s="411">
        <v>82.9</v>
      </c>
      <c r="T264"/>
      <c r="V264" s="410"/>
    </row>
    <row r="265" spans="1:22">
      <c r="A265" s="411" t="s">
        <v>1105</v>
      </c>
      <c r="B265" s="412">
        <v>264</v>
      </c>
      <c r="C265" s="413" t="s">
        <v>1106</v>
      </c>
      <c r="D265" s="413" t="s">
        <v>1133</v>
      </c>
      <c r="E265" s="414" t="s">
        <v>1459</v>
      </c>
      <c r="F265" s="413" t="s">
        <v>1107</v>
      </c>
      <c r="G265" s="412" t="s">
        <v>1125</v>
      </c>
      <c r="H265" s="414" t="str">
        <f t="shared" si="4"/>
        <v>PenínsulaBloqueF.ExistenteE1</v>
      </c>
      <c r="I265" s="411">
        <v>206.5</v>
      </c>
      <c r="J265" s="411" t="s">
        <v>1122</v>
      </c>
      <c r="K265" s="411">
        <v>394.6</v>
      </c>
      <c r="L265" s="411" t="s">
        <v>1122</v>
      </c>
      <c r="M265" s="411">
        <v>23.4</v>
      </c>
      <c r="N265" s="411">
        <v>419.8</v>
      </c>
      <c r="O265" s="411">
        <v>90.9</v>
      </c>
      <c r="P265" s="411" t="s">
        <v>1122</v>
      </c>
      <c r="Q265" s="411">
        <v>6.1</v>
      </c>
      <c r="R265" s="411">
        <v>97</v>
      </c>
      <c r="T265"/>
      <c r="V265" s="410"/>
    </row>
    <row r="266" spans="1:22">
      <c r="A266" s="411" t="s">
        <v>1105</v>
      </c>
      <c r="B266" s="412">
        <v>265</v>
      </c>
      <c r="C266" s="413" t="s">
        <v>1126</v>
      </c>
      <c r="D266" s="413" t="s">
        <v>1133</v>
      </c>
      <c r="E266" s="414" t="s">
        <v>1454</v>
      </c>
      <c r="F266" s="413" t="s">
        <v>1107</v>
      </c>
      <c r="G266" s="412" t="s">
        <v>1127</v>
      </c>
      <c r="H266" s="414" t="str">
        <f t="shared" si="4"/>
        <v>CanariasBloqueA.Existenteα1</v>
      </c>
      <c r="I266" s="411" t="s">
        <v>1122</v>
      </c>
      <c r="J266" s="411" t="s">
        <v>1122</v>
      </c>
      <c r="K266" s="411" t="s">
        <v>1122</v>
      </c>
      <c r="L266" s="411" t="s">
        <v>1122</v>
      </c>
      <c r="M266" s="411">
        <v>4</v>
      </c>
      <c r="N266" s="411">
        <v>1.7</v>
      </c>
      <c r="O266" s="411" t="s">
        <v>1122</v>
      </c>
      <c r="P266" s="411" t="s">
        <v>1122</v>
      </c>
      <c r="Q266" s="411">
        <v>1.1000000000000001</v>
      </c>
      <c r="R266" s="411">
        <v>0.5</v>
      </c>
      <c r="T266"/>
      <c r="V266" s="410"/>
    </row>
    <row r="267" spans="1:22">
      <c r="A267" s="411" t="s">
        <v>1105</v>
      </c>
      <c r="B267" s="412">
        <v>266</v>
      </c>
      <c r="C267" s="413" t="s">
        <v>1126</v>
      </c>
      <c r="D267" s="413" t="s">
        <v>1133</v>
      </c>
      <c r="E267" s="414" t="s">
        <v>1455</v>
      </c>
      <c r="F267" s="413" t="s">
        <v>1107</v>
      </c>
      <c r="G267" s="412" t="s">
        <v>1127</v>
      </c>
      <c r="H267" s="414" t="str">
        <f t="shared" si="4"/>
        <v>CanariasBloqueB.Existenteα1</v>
      </c>
      <c r="I267" s="411" t="s">
        <v>1122</v>
      </c>
      <c r="J267" s="411" t="s">
        <v>1122</v>
      </c>
      <c r="K267" s="411" t="s">
        <v>1122</v>
      </c>
      <c r="L267" s="411" t="s">
        <v>1122</v>
      </c>
      <c r="M267" s="411">
        <v>4.7</v>
      </c>
      <c r="N267" s="411">
        <v>3.2</v>
      </c>
      <c r="O267" s="411" t="s">
        <v>1122</v>
      </c>
      <c r="P267" s="411" t="s">
        <v>1122</v>
      </c>
      <c r="Q267" s="411">
        <v>1.3</v>
      </c>
      <c r="R267" s="411">
        <v>0.9</v>
      </c>
      <c r="T267"/>
      <c r="V267" s="410"/>
    </row>
    <row r="268" spans="1:22">
      <c r="A268" s="411" t="s">
        <v>1105</v>
      </c>
      <c r="B268" s="412">
        <v>267</v>
      </c>
      <c r="C268" s="413" t="s">
        <v>1126</v>
      </c>
      <c r="D268" s="413" t="s">
        <v>1133</v>
      </c>
      <c r="E268" s="414" t="s">
        <v>1456</v>
      </c>
      <c r="F268" s="413" t="s">
        <v>1107</v>
      </c>
      <c r="G268" s="412" t="s">
        <v>1127</v>
      </c>
      <c r="H268" s="414" t="str">
        <f t="shared" si="4"/>
        <v>CanariasBloqueC.Existenteα1</v>
      </c>
      <c r="I268" s="411" t="s">
        <v>1122</v>
      </c>
      <c r="J268" s="411" t="s">
        <v>1122</v>
      </c>
      <c r="K268" s="411" t="s">
        <v>1122</v>
      </c>
      <c r="L268" s="411" t="s">
        <v>1122</v>
      </c>
      <c r="M268" s="411">
        <v>5.7</v>
      </c>
      <c r="N268" s="411">
        <v>5.5</v>
      </c>
      <c r="O268" s="411" t="s">
        <v>1122</v>
      </c>
      <c r="P268" s="411" t="s">
        <v>1122</v>
      </c>
      <c r="Q268" s="411">
        <v>1.6</v>
      </c>
      <c r="R268" s="411">
        <v>1.5</v>
      </c>
      <c r="T268"/>
      <c r="V268" s="410"/>
    </row>
    <row r="269" spans="1:22">
      <c r="A269" s="411" t="s">
        <v>1105</v>
      </c>
      <c r="B269" s="412">
        <v>268</v>
      </c>
      <c r="C269" s="413" t="s">
        <v>1126</v>
      </c>
      <c r="D269" s="413" t="s">
        <v>1133</v>
      </c>
      <c r="E269" s="414" t="s">
        <v>1457</v>
      </c>
      <c r="F269" s="413" t="s">
        <v>1107</v>
      </c>
      <c r="G269" s="412" t="s">
        <v>1127</v>
      </c>
      <c r="H269" s="414" t="str">
        <f t="shared" si="4"/>
        <v>CanariasBloqueD.Existenteα1</v>
      </c>
      <c r="I269" s="411" t="s">
        <v>1122</v>
      </c>
      <c r="J269" s="411" t="s">
        <v>1122</v>
      </c>
      <c r="K269" s="411" t="s">
        <v>1122</v>
      </c>
      <c r="L269" s="411" t="s">
        <v>1122</v>
      </c>
      <c r="M269" s="411">
        <v>7.2</v>
      </c>
      <c r="N269" s="411">
        <v>8.8000000000000007</v>
      </c>
      <c r="O269" s="411" t="s">
        <v>1122</v>
      </c>
      <c r="P269" s="411" t="s">
        <v>1122</v>
      </c>
      <c r="Q269" s="411">
        <v>2</v>
      </c>
      <c r="R269" s="411">
        <v>2.4</v>
      </c>
      <c r="T269"/>
      <c r="V269" s="410"/>
    </row>
    <row r="270" spans="1:22">
      <c r="A270" s="411" t="s">
        <v>1105</v>
      </c>
      <c r="B270" s="412">
        <v>269</v>
      </c>
      <c r="C270" s="413" t="s">
        <v>1126</v>
      </c>
      <c r="D270" s="413" t="s">
        <v>1133</v>
      </c>
      <c r="E270" s="414" t="s">
        <v>1458</v>
      </c>
      <c r="F270" s="413" t="s">
        <v>1107</v>
      </c>
      <c r="G270" s="412" t="s">
        <v>1127</v>
      </c>
      <c r="H270" s="414" t="str">
        <f t="shared" si="4"/>
        <v>CanariasBloqueE.Existenteα1</v>
      </c>
      <c r="I270" s="411" t="s">
        <v>1122</v>
      </c>
      <c r="J270" s="411" t="s">
        <v>1122</v>
      </c>
      <c r="K270" s="411" t="s">
        <v>1122</v>
      </c>
      <c r="L270" s="411" t="s">
        <v>1122</v>
      </c>
      <c r="M270" s="411">
        <v>19.7</v>
      </c>
      <c r="N270" s="411">
        <v>19.7</v>
      </c>
      <c r="O270" s="411" t="s">
        <v>1122</v>
      </c>
      <c r="P270" s="411" t="s">
        <v>1122</v>
      </c>
      <c r="Q270" s="411">
        <v>5.4</v>
      </c>
      <c r="R270" s="411">
        <v>5.4</v>
      </c>
      <c r="T270"/>
      <c r="V270" s="410"/>
    </row>
    <row r="271" spans="1:22">
      <c r="A271" s="411" t="s">
        <v>1105</v>
      </c>
      <c r="B271" s="412">
        <v>270</v>
      </c>
      <c r="C271" s="413" t="s">
        <v>1126</v>
      </c>
      <c r="D271" s="413" t="s">
        <v>1133</v>
      </c>
      <c r="E271" s="414" t="s">
        <v>1459</v>
      </c>
      <c r="F271" s="413" t="s">
        <v>1107</v>
      </c>
      <c r="G271" s="412" t="s">
        <v>1127</v>
      </c>
      <c r="H271" s="414" t="str">
        <f t="shared" si="4"/>
        <v>CanariasBloqueF.Existenteα1</v>
      </c>
      <c r="I271" s="411" t="s">
        <v>1122</v>
      </c>
      <c r="J271" s="411" t="s">
        <v>1122</v>
      </c>
      <c r="K271" s="411" t="s">
        <v>1122</v>
      </c>
      <c r="L271" s="411" t="s">
        <v>1122</v>
      </c>
      <c r="M271" s="411">
        <v>21.5</v>
      </c>
      <c r="N271" s="411">
        <v>21.5</v>
      </c>
      <c r="O271" s="411" t="s">
        <v>1122</v>
      </c>
      <c r="P271" s="411" t="s">
        <v>1122</v>
      </c>
      <c r="Q271" s="411">
        <v>6.3</v>
      </c>
      <c r="R271" s="411">
        <v>6.1</v>
      </c>
      <c r="T271"/>
      <c r="V271" s="410"/>
    </row>
    <row r="272" spans="1:22">
      <c r="A272" s="411" t="s">
        <v>1105</v>
      </c>
      <c r="B272" s="412">
        <v>271</v>
      </c>
      <c r="C272" s="413" t="s">
        <v>1126</v>
      </c>
      <c r="D272" s="413" t="s">
        <v>1133</v>
      </c>
      <c r="E272" s="414" t="s">
        <v>1454</v>
      </c>
      <c r="F272" s="413" t="s">
        <v>1107</v>
      </c>
      <c r="G272" s="412" t="s">
        <v>1128</v>
      </c>
      <c r="H272" s="414" t="str">
        <f t="shared" si="4"/>
        <v>CanariasBloqueA.Existenteα2</v>
      </c>
      <c r="I272" s="411" t="s">
        <v>1122</v>
      </c>
      <c r="J272" s="411">
        <v>2.1</v>
      </c>
      <c r="K272" s="411" t="s">
        <v>1122</v>
      </c>
      <c r="L272" s="411">
        <v>2.7</v>
      </c>
      <c r="M272" s="411">
        <v>4</v>
      </c>
      <c r="N272" s="411">
        <v>4.4000000000000004</v>
      </c>
      <c r="O272" s="411" t="s">
        <v>1122</v>
      </c>
      <c r="P272" s="411">
        <v>0.8</v>
      </c>
      <c r="Q272" s="411">
        <v>1.1000000000000001</v>
      </c>
      <c r="R272" s="411">
        <v>1.2</v>
      </c>
      <c r="T272"/>
      <c r="V272" s="410"/>
    </row>
    <row r="273" spans="1:22">
      <c r="A273" s="411" t="s">
        <v>1105</v>
      </c>
      <c r="B273" s="412">
        <v>272</v>
      </c>
      <c r="C273" s="413" t="s">
        <v>1126</v>
      </c>
      <c r="D273" s="413" t="s">
        <v>1133</v>
      </c>
      <c r="E273" s="414" t="s">
        <v>1455</v>
      </c>
      <c r="F273" s="413" t="s">
        <v>1107</v>
      </c>
      <c r="G273" s="412" t="s">
        <v>1128</v>
      </c>
      <c r="H273" s="414" t="str">
        <f t="shared" si="4"/>
        <v>CanariasBloqueB.Existenteα2</v>
      </c>
      <c r="I273" s="411" t="s">
        <v>1122</v>
      </c>
      <c r="J273" s="411">
        <v>3.9</v>
      </c>
      <c r="K273" s="411" t="s">
        <v>1122</v>
      </c>
      <c r="L273" s="411">
        <v>5.0999999999999996</v>
      </c>
      <c r="M273" s="411">
        <v>4.7</v>
      </c>
      <c r="N273" s="411">
        <v>8.4</v>
      </c>
      <c r="O273" s="411" t="s">
        <v>1122</v>
      </c>
      <c r="P273" s="411">
        <v>1.5</v>
      </c>
      <c r="Q273" s="411">
        <v>1.3</v>
      </c>
      <c r="R273" s="411">
        <v>2.4</v>
      </c>
      <c r="T273"/>
      <c r="V273" s="410"/>
    </row>
    <row r="274" spans="1:22">
      <c r="A274" s="411" t="s">
        <v>1105</v>
      </c>
      <c r="B274" s="412">
        <v>273</v>
      </c>
      <c r="C274" s="413" t="s">
        <v>1126</v>
      </c>
      <c r="D274" s="413" t="s">
        <v>1133</v>
      </c>
      <c r="E274" s="414" t="s">
        <v>1456</v>
      </c>
      <c r="F274" s="413" t="s">
        <v>1107</v>
      </c>
      <c r="G274" s="412" t="s">
        <v>1128</v>
      </c>
      <c r="H274" s="414" t="str">
        <f t="shared" si="4"/>
        <v>CanariasBloqueC.Existenteα2</v>
      </c>
      <c r="I274" s="411" t="s">
        <v>1122</v>
      </c>
      <c r="J274" s="411">
        <v>6.6</v>
      </c>
      <c r="K274" s="411" t="s">
        <v>1122</v>
      </c>
      <c r="L274" s="411">
        <v>8.6999999999999993</v>
      </c>
      <c r="M274" s="411">
        <v>5.7</v>
      </c>
      <c r="N274" s="411">
        <v>14.1</v>
      </c>
      <c r="O274" s="411" t="s">
        <v>1122</v>
      </c>
      <c r="P274" s="411">
        <v>2.5</v>
      </c>
      <c r="Q274" s="411">
        <v>1.6</v>
      </c>
      <c r="R274" s="411">
        <v>4</v>
      </c>
      <c r="T274"/>
      <c r="V274" s="410"/>
    </row>
    <row r="275" spans="1:22">
      <c r="A275" s="411" t="s">
        <v>1105</v>
      </c>
      <c r="B275" s="412">
        <v>274</v>
      </c>
      <c r="C275" s="413" t="s">
        <v>1126</v>
      </c>
      <c r="D275" s="413" t="s">
        <v>1133</v>
      </c>
      <c r="E275" s="414" t="s">
        <v>1457</v>
      </c>
      <c r="F275" s="413" t="s">
        <v>1107</v>
      </c>
      <c r="G275" s="412" t="s">
        <v>1128</v>
      </c>
      <c r="H275" s="414" t="str">
        <f t="shared" si="4"/>
        <v>CanariasBloqueD.Existenteα2</v>
      </c>
      <c r="I275" s="411" t="s">
        <v>1122</v>
      </c>
      <c r="J275" s="411">
        <v>10.6</v>
      </c>
      <c r="K275" s="411" t="s">
        <v>1122</v>
      </c>
      <c r="L275" s="411">
        <v>13.9</v>
      </c>
      <c r="M275" s="411">
        <v>7.2</v>
      </c>
      <c r="N275" s="411">
        <v>22.7</v>
      </c>
      <c r="O275" s="411" t="s">
        <v>1122</v>
      </c>
      <c r="P275" s="411">
        <v>4</v>
      </c>
      <c r="Q275" s="411">
        <v>2</v>
      </c>
      <c r="R275" s="411">
        <v>6.4</v>
      </c>
      <c r="T275"/>
      <c r="V275" s="410"/>
    </row>
    <row r="276" spans="1:22">
      <c r="A276" s="411" t="s">
        <v>1105</v>
      </c>
      <c r="B276" s="412">
        <v>275</v>
      </c>
      <c r="C276" s="413" t="s">
        <v>1126</v>
      </c>
      <c r="D276" s="413" t="s">
        <v>1133</v>
      </c>
      <c r="E276" s="414" t="s">
        <v>1458</v>
      </c>
      <c r="F276" s="413" t="s">
        <v>1107</v>
      </c>
      <c r="G276" s="412" t="s">
        <v>1128</v>
      </c>
      <c r="H276" s="414" t="str">
        <f t="shared" si="4"/>
        <v>CanariasBloqueE.Existenteα2</v>
      </c>
      <c r="I276" s="411" t="s">
        <v>1122</v>
      </c>
      <c r="J276" s="411">
        <v>12.8</v>
      </c>
      <c r="K276" s="411" t="s">
        <v>1122</v>
      </c>
      <c r="L276" s="411">
        <v>16.7</v>
      </c>
      <c r="M276" s="411">
        <v>19.7</v>
      </c>
      <c r="N276" s="411">
        <v>36.4</v>
      </c>
      <c r="O276" s="411" t="s">
        <v>1122</v>
      </c>
      <c r="P276" s="411">
        <v>4.9000000000000004</v>
      </c>
      <c r="Q276" s="411">
        <v>5.4</v>
      </c>
      <c r="R276" s="411">
        <v>10.199999999999999</v>
      </c>
      <c r="T276"/>
      <c r="V276" s="410"/>
    </row>
    <row r="277" spans="1:22">
      <c r="A277" s="411" t="s">
        <v>1105</v>
      </c>
      <c r="B277" s="412">
        <v>276</v>
      </c>
      <c r="C277" s="413" t="s">
        <v>1126</v>
      </c>
      <c r="D277" s="413" t="s">
        <v>1133</v>
      </c>
      <c r="E277" s="414" t="s">
        <v>1459</v>
      </c>
      <c r="F277" s="413" t="s">
        <v>1107</v>
      </c>
      <c r="G277" s="412" t="s">
        <v>1128</v>
      </c>
      <c r="H277" s="414" t="str">
        <f t="shared" si="4"/>
        <v>CanariasBloqueF.Existenteα2</v>
      </c>
      <c r="I277" s="411" t="s">
        <v>1122</v>
      </c>
      <c r="J277" s="411">
        <v>15.7</v>
      </c>
      <c r="K277" s="411" t="s">
        <v>1122</v>
      </c>
      <c r="L277" s="411">
        <v>20.6</v>
      </c>
      <c r="M277" s="411">
        <v>21.5</v>
      </c>
      <c r="N277" s="411">
        <v>39.700000000000003</v>
      </c>
      <c r="O277" s="411" t="s">
        <v>1122</v>
      </c>
      <c r="P277" s="411">
        <v>6</v>
      </c>
      <c r="Q277" s="411">
        <v>6.3</v>
      </c>
      <c r="R277" s="411">
        <v>11.5</v>
      </c>
      <c r="T277"/>
      <c r="V277" s="410"/>
    </row>
    <row r="278" spans="1:22">
      <c r="A278" s="411" t="s">
        <v>1105</v>
      </c>
      <c r="B278" s="412">
        <v>277</v>
      </c>
      <c r="C278" s="413" t="s">
        <v>1126</v>
      </c>
      <c r="D278" s="413" t="s">
        <v>1133</v>
      </c>
      <c r="E278" s="414" t="s">
        <v>1454</v>
      </c>
      <c r="F278" s="413" t="s">
        <v>1107</v>
      </c>
      <c r="G278" s="412" t="s">
        <v>1129</v>
      </c>
      <c r="H278" s="414" t="str">
        <f t="shared" si="4"/>
        <v>CanariasBloqueA.Existenteα3</v>
      </c>
      <c r="I278" s="411" t="s">
        <v>1122</v>
      </c>
      <c r="J278" s="411">
        <v>5.5</v>
      </c>
      <c r="K278" s="411" t="s">
        <v>1122</v>
      </c>
      <c r="L278" s="411">
        <v>7.2</v>
      </c>
      <c r="M278" s="411">
        <v>4</v>
      </c>
      <c r="N278" s="411">
        <v>7.4</v>
      </c>
      <c r="O278" s="411" t="s">
        <v>1122</v>
      </c>
      <c r="P278" s="411">
        <v>2.1</v>
      </c>
      <c r="Q278" s="411">
        <v>1.1000000000000001</v>
      </c>
      <c r="R278" s="411">
        <v>2.1</v>
      </c>
      <c r="T278"/>
      <c r="V278" s="410"/>
    </row>
    <row r="279" spans="1:22">
      <c r="A279" s="411" t="s">
        <v>1105</v>
      </c>
      <c r="B279" s="412">
        <v>278</v>
      </c>
      <c r="C279" s="413" t="s">
        <v>1126</v>
      </c>
      <c r="D279" s="413" t="s">
        <v>1133</v>
      </c>
      <c r="E279" s="414" t="s">
        <v>1455</v>
      </c>
      <c r="F279" s="413" t="s">
        <v>1107</v>
      </c>
      <c r="G279" s="412" t="s">
        <v>1129</v>
      </c>
      <c r="H279" s="414" t="str">
        <f t="shared" si="4"/>
        <v>CanariasBloqueB.Existenteα3</v>
      </c>
      <c r="I279" s="411" t="s">
        <v>1122</v>
      </c>
      <c r="J279" s="411">
        <v>8.9</v>
      </c>
      <c r="K279" s="411" t="s">
        <v>1122</v>
      </c>
      <c r="L279" s="411">
        <v>11.7</v>
      </c>
      <c r="M279" s="411">
        <v>4.7</v>
      </c>
      <c r="N279" s="411">
        <v>14</v>
      </c>
      <c r="O279" s="411" t="s">
        <v>1122</v>
      </c>
      <c r="P279" s="411">
        <v>3.4</v>
      </c>
      <c r="Q279" s="411">
        <v>1.3</v>
      </c>
      <c r="R279" s="411">
        <v>4</v>
      </c>
      <c r="T279"/>
      <c r="V279" s="410"/>
    </row>
    <row r="280" spans="1:22">
      <c r="A280" s="411" t="s">
        <v>1105</v>
      </c>
      <c r="B280" s="412">
        <v>279</v>
      </c>
      <c r="C280" s="413" t="s">
        <v>1126</v>
      </c>
      <c r="D280" s="413" t="s">
        <v>1133</v>
      </c>
      <c r="E280" s="414" t="s">
        <v>1456</v>
      </c>
      <c r="F280" s="413" t="s">
        <v>1107</v>
      </c>
      <c r="G280" s="412" t="s">
        <v>1129</v>
      </c>
      <c r="H280" s="414" t="str">
        <f t="shared" si="4"/>
        <v>CanariasBloqueC.Existenteα3</v>
      </c>
      <c r="I280" s="411" t="s">
        <v>1122</v>
      </c>
      <c r="J280" s="411">
        <v>13.9</v>
      </c>
      <c r="K280" s="411" t="s">
        <v>1122</v>
      </c>
      <c r="L280" s="411">
        <v>18.2</v>
      </c>
      <c r="M280" s="411">
        <v>5.7</v>
      </c>
      <c r="N280" s="411">
        <v>23.6</v>
      </c>
      <c r="O280" s="411" t="s">
        <v>1122</v>
      </c>
      <c r="P280" s="411">
        <v>5.3</v>
      </c>
      <c r="Q280" s="411">
        <v>1.6</v>
      </c>
      <c r="R280" s="411">
        <v>6.8</v>
      </c>
      <c r="T280"/>
      <c r="V280" s="410"/>
    </row>
    <row r="281" spans="1:22">
      <c r="A281" s="411" t="s">
        <v>1105</v>
      </c>
      <c r="B281" s="412">
        <v>280</v>
      </c>
      <c r="C281" s="413" t="s">
        <v>1126</v>
      </c>
      <c r="D281" s="413" t="s">
        <v>1133</v>
      </c>
      <c r="E281" s="414" t="s">
        <v>1457</v>
      </c>
      <c r="F281" s="413" t="s">
        <v>1107</v>
      </c>
      <c r="G281" s="412" t="s">
        <v>1129</v>
      </c>
      <c r="H281" s="414" t="str">
        <f t="shared" si="4"/>
        <v>CanariasBloqueD.Existenteα3</v>
      </c>
      <c r="I281" s="411" t="s">
        <v>1122</v>
      </c>
      <c r="J281" s="411">
        <v>21.3</v>
      </c>
      <c r="K281" s="411" t="s">
        <v>1122</v>
      </c>
      <c r="L281" s="411">
        <v>27.9</v>
      </c>
      <c r="M281" s="411">
        <v>7.2</v>
      </c>
      <c r="N281" s="411">
        <v>37.9</v>
      </c>
      <c r="O281" s="411" t="s">
        <v>1122</v>
      </c>
      <c r="P281" s="411">
        <v>8.1</v>
      </c>
      <c r="Q281" s="411">
        <v>2</v>
      </c>
      <c r="R281" s="411">
        <v>10.8</v>
      </c>
      <c r="T281"/>
      <c r="V281" s="410"/>
    </row>
    <row r="282" spans="1:22">
      <c r="A282" s="411" t="s">
        <v>1105</v>
      </c>
      <c r="B282" s="412">
        <v>281</v>
      </c>
      <c r="C282" s="413" t="s">
        <v>1126</v>
      </c>
      <c r="D282" s="413" t="s">
        <v>1133</v>
      </c>
      <c r="E282" s="414" t="s">
        <v>1458</v>
      </c>
      <c r="F282" s="413" t="s">
        <v>1107</v>
      </c>
      <c r="G282" s="412" t="s">
        <v>1129</v>
      </c>
      <c r="H282" s="414" t="str">
        <f t="shared" si="4"/>
        <v>CanariasBloqueE.Existenteα3</v>
      </c>
      <c r="I282" s="411" t="s">
        <v>1122</v>
      </c>
      <c r="J282" s="411">
        <v>26.3</v>
      </c>
      <c r="K282" s="411" t="s">
        <v>1122</v>
      </c>
      <c r="L282" s="411">
        <v>34.5</v>
      </c>
      <c r="M282" s="411">
        <v>19.7</v>
      </c>
      <c r="N282" s="411">
        <v>54.2</v>
      </c>
      <c r="O282" s="411" t="s">
        <v>1122</v>
      </c>
      <c r="P282" s="411">
        <v>10</v>
      </c>
      <c r="Q282" s="411">
        <v>5.4</v>
      </c>
      <c r="R282" s="411">
        <v>15.4</v>
      </c>
      <c r="T282"/>
      <c r="V282" s="410"/>
    </row>
    <row r="283" spans="1:22">
      <c r="A283" s="411" t="s">
        <v>1105</v>
      </c>
      <c r="B283" s="412">
        <v>282</v>
      </c>
      <c r="C283" s="413" t="s">
        <v>1126</v>
      </c>
      <c r="D283" s="413" t="s">
        <v>1133</v>
      </c>
      <c r="E283" s="414" t="s">
        <v>1459</v>
      </c>
      <c r="F283" s="413" t="s">
        <v>1107</v>
      </c>
      <c r="G283" s="412" t="s">
        <v>1129</v>
      </c>
      <c r="H283" s="414" t="str">
        <f t="shared" si="4"/>
        <v>CanariasBloqueF.Existenteα3</v>
      </c>
      <c r="I283" s="411" t="s">
        <v>1122</v>
      </c>
      <c r="J283" s="411">
        <v>32.4</v>
      </c>
      <c r="K283" s="411" t="s">
        <v>1122</v>
      </c>
      <c r="L283" s="411">
        <v>42.4</v>
      </c>
      <c r="M283" s="411">
        <v>21.5</v>
      </c>
      <c r="N283" s="411">
        <v>59.1</v>
      </c>
      <c r="O283" s="411" t="s">
        <v>1122</v>
      </c>
      <c r="P283" s="411">
        <v>12.3</v>
      </c>
      <c r="Q283" s="411">
        <v>6.3</v>
      </c>
      <c r="R283" s="411">
        <v>17.399999999999999</v>
      </c>
      <c r="T283"/>
      <c r="V283" s="410"/>
    </row>
    <row r="284" spans="1:22">
      <c r="A284" s="411" t="s">
        <v>1105</v>
      </c>
      <c r="B284" s="412">
        <v>283</v>
      </c>
      <c r="C284" s="413" t="s">
        <v>1126</v>
      </c>
      <c r="D284" s="413" t="s">
        <v>1133</v>
      </c>
      <c r="E284" s="414" t="s">
        <v>1454</v>
      </c>
      <c r="F284" s="413" t="s">
        <v>1107</v>
      </c>
      <c r="G284" s="412" t="s">
        <v>1130</v>
      </c>
      <c r="H284" s="414" t="str">
        <f t="shared" si="4"/>
        <v>CanariasBloqueA.Existenteα4</v>
      </c>
      <c r="I284" s="411" t="s">
        <v>1122</v>
      </c>
      <c r="J284" s="411">
        <v>7.8</v>
      </c>
      <c r="K284" s="411" t="s">
        <v>1122</v>
      </c>
      <c r="L284" s="411">
        <v>10.199999999999999</v>
      </c>
      <c r="M284" s="411">
        <v>4</v>
      </c>
      <c r="N284" s="411">
        <v>9.6999999999999993</v>
      </c>
      <c r="O284" s="411" t="s">
        <v>1122</v>
      </c>
      <c r="P284" s="411">
        <v>2.9</v>
      </c>
      <c r="Q284" s="411">
        <v>1.1000000000000001</v>
      </c>
      <c r="R284" s="411">
        <v>2.8</v>
      </c>
      <c r="T284"/>
      <c r="V284" s="410"/>
    </row>
    <row r="285" spans="1:22">
      <c r="A285" s="411" t="s">
        <v>1105</v>
      </c>
      <c r="B285" s="412">
        <v>284</v>
      </c>
      <c r="C285" s="413" t="s">
        <v>1126</v>
      </c>
      <c r="D285" s="413" t="s">
        <v>1133</v>
      </c>
      <c r="E285" s="414" t="s">
        <v>1455</v>
      </c>
      <c r="F285" s="413" t="s">
        <v>1107</v>
      </c>
      <c r="G285" s="412" t="s">
        <v>1130</v>
      </c>
      <c r="H285" s="414" t="str">
        <f t="shared" si="4"/>
        <v>CanariasBloqueB.Existenteα4</v>
      </c>
      <c r="I285" s="411" t="s">
        <v>1122</v>
      </c>
      <c r="J285" s="411">
        <v>12.6</v>
      </c>
      <c r="K285" s="411" t="s">
        <v>1122</v>
      </c>
      <c r="L285" s="411">
        <v>16.5</v>
      </c>
      <c r="M285" s="411">
        <v>4.7</v>
      </c>
      <c r="N285" s="411">
        <v>18.399999999999999</v>
      </c>
      <c r="O285" s="411" t="s">
        <v>1122</v>
      </c>
      <c r="P285" s="411">
        <v>4.8</v>
      </c>
      <c r="Q285" s="411">
        <v>1.3</v>
      </c>
      <c r="R285" s="411">
        <v>5.3</v>
      </c>
      <c r="T285"/>
      <c r="V285" s="410"/>
    </row>
    <row r="286" spans="1:22">
      <c r="A286" s="411" t="s">
        <v>1105</v>
      </c>
      <c r="B286" s="412">
        <v>285</v>
      </c>
      <c r="C286" s="413" t="s">
        <v>1126</v>
      </c>
      <c r="D286" s="413" t="s">
        <v>1133</v>
      </c>
      <c r="E286" s="414" t="s">
        <v>1456</v>
      </c>
      <c r="F286" s="413" t="s">
        <v>1107</v>
      </c>
      <c r="G286" s="412" t="s">
        <v>1130</v>
      </c>
      <c r="H286" s="414" t="str">
        <f t="shared" si="4"/>
        <v>CanariasBloqueC.Existenteα4</v>
      </c>
      <c r="I286" s="411" t="s">
        <v>1122</v>
      </c>
      <c r="J286" s="411">
        <v>19.5</v>
      </c>
      <c r="K286" s="411" t="s">
        <v>1122</v>
      </c>
      <c r="L286" s="411">
        <v>25.5</v>
      </c>
      <c r="M286" s="411">
        <v>5.7</v>
      </c>
      <c r="N286" s="411">
        <v>31</v>
      </c>
      <c r="O286" s="411" t="s">
        <v>1122</v>
      </c>
      <c r="P286" s="411">
        <v>7.4</v>
      </c>
      <c r="Q286" s="411">
        <v>1.6</v>
      </c>
      <c r="R286" s="411">
        <v>8.9</v>
      </c>
      <c r="T286"/>
      <c r="V286" s="410"/>
    </row>
    <row r="287" spans="1:22">
      <c r="A287" s="411" t="s">
        <v>1105</v>
      </c>
      <c r="B287" s="412">
        <v>286</v>
      </c>
      <c r="C287" s="413" t="s">
        <v>1126</v>
      </c>
      <c r="D287" s="413" t="s">
        <v>1133</v>
      </c>
      <c r="E287" s="414" t="s">
        <v>1457</v>
      </c>
      <c r="F287" s="413" t="s">
        <v>1107</v>
      </c>
      <c r="G287" s="412" t="s">
        <v>1130</v>
      </c>
      <c r="H287" s="414" t="str">
        <f t="shared" si="4"/>
        <v>CanariasBloqueD.Existenteα4</v>
      </c>
      <c r="I287" s="411" t="s">
        <v>1122</v>
      </c>
      <c r="J287" s="411">
        <v>30</v>
      </c>
      <c r="K287" s="411" t="s">
        <v>1122</v>
      </c>
      <c r="L287" s="411">
        <v>39.299999999999997</v>
      </c>
      <c r="M287" s="411">
        <v>7.2</v>
      </c>
      <c r="N287" s="411">
        <v>49.7</v>
      </c>
      <c r="O287" s="411" t="s">
        <v>1122</v>
      </c>
      <c r="P287" s="411">
        <v>11.4</v>
      </c>
      <c r="Q287" s="411">
        <v>2</v>
      </c>
      <c r="R287" s="411">
        <v>14.3</v>
      </c>
      <c r="T287"/>
      <c r="V287" s="410"/>
    </row>
    <row r="288" spans="1:22">
      <c r="A288" s="411" t="s">
        <v>1105</v>
      </c>
      <c r="B288" s="412">
        <v>287</v>
      </c>
      <c r="C288" s="413" t="s">
        <v>1126</v>
      </c>
      <c r="D288" s="413" t="s">
        <v>1133</v>
      </c>
      <c r="E288" s="414" t="s">
        <v>1458</v>
      </c>
      <c r="F288" s="413" t="s">
        <v>1107</v>
      </c>
      <c r="G288" s="412" t="s">
        <v>1130</v>
      </c>
      <c r="H288" s="414" t="str">
        <f t="shared" si="4"/>
        <v>CanariasBloqueE.Existenteα4</v>
      </c>
      <c r="I288" s="411" t="s">
        <v>1122</v>
      </c>
      <c r="J288" s="411">
        <v>36.9</v>
      </c>
      <c r="K288" s="411" t="s">
        <v>1122</v>
      </c>
      <c r="L288" s="411">
        <v>48.3</v>
      </c>
      <c r="M288" s="411">
        <v>19.7</v>
      </c>
      <c r="N288" s="411">
        <v>68</v>
      </c>
      <c r="O288" s="411" t="s">
        <v>1122</v>
      </c>
      <c r="P288" s="411">
        <v>14</v>
      </c>
      <c r="Q288" s="411">
        <v>5.4</v>
      </c>
      <c r="R288" s="411">
        <v>19.399999999999999</v>
      </c>
      <c r="T288"/>
      <c r="V288" s="410"/>
    </row>
    <row r="289" spans="1:22">
      <c r="A289" s="411" t="s">
        <v>1105</v>
      </c>
      <c r="B289" s="412">
        <v>288</v>
      </c>
      <c r="C289" s="413" t="s">
        <v>1126</v>
      </c>
      <c r="D289" s="413" t="s">
        <v>1133</v>
      </c>
      <c r="E289" s="414" t="s">
        <v>1459</v>
      </c>
      <c r="F289" s="413" t="s">
        <v>1107</v>
      </c>
      <c r="G289" s="412" t="s">
        <v>1130</v>
      </c>
      <c r="H289" s="414" t="str">
        <f t="shared" si="4"/>
        <v>CanariasBloqueF.Existenteα4</v>
      </c>
      <c r="I289" s="411" t="s">
        <v>1122</v>
      </c>
      <c r="J289" s="411">
        <v>45.4</v>
      </c>
      <c r="K289" s="411" t="s">
        <v>1122</v>
      </c>
      <c r="L289" s="411">
        <v>59.4</v>
      </c>
      <c r="M289" s="411">
        <v>21.5</v>
      </c>
      <c r="N289" s="411">
        <v>74.099999999999994</v>
      </c>
      <c r="O289" s="411" t="s">
        <v>1122</v>
      </c>
      <c r="P289" s="411">
        <v>17.2</v>
      </c>
      <c r="Q289" s="411">
        <v>6.3</v>
      </c>
      <c r="R289" s="411">
        <v>21.1</v>
      </c>
      <c r="T289"/>
      <c r="V289" s="410"/>
    </row>
    <row r="290" spans="1:22">
      <c r="A290" s="411" t="s">
        <v>1105</v>
      </c>
      <c r="B290" s="412">
        <v>289</v>
      </c>
      <c r="C290" s="413" t="s">
        <v>1126</v>
      </c>
      <c r="D290" s="413" t="s">
        <v>1133</v>
      </c>
      <c r="E290" s="414" t="s">
        <v>1454</v>
      </c>
      <c r="F290" s="413" t="s">
        <v>1107</v>
      </c>
      <c r="G290" s="412" t="s">
        <v>9</v>
      </c>
      <c r="H290" s="414" t="str">
        <f t="shared" si="4"/>
        <v>CanariasBloqueA.ExistenteA1</v>
      </c>
      <c r="I290" s="411">
        <v>3</v>
      </c>
      <c r="J290" s="411" t="s">
        <v>1122</v>
      </c>
      <c r="K290" s="411">
        <v>4.7</v>
      </c>
      <c r="L290" s="411" t="s">
        <v>1122</v>
      </c>
      <c r="M290" s="411">
        <v>4</v>
      </c>
      <c r="N290" s="411">
        <v>7.9</v>
      </c>
      <c r="O290" s="411">
        <v>1.2</v>
      </c>
      <c r="P290" s="411" t="s">
        <v>1122</v>
      </c>
      <c r="Q290" s="411">
        <v>1.1000000000000001</v>
      </c>
      <c r="R290" s="411">
        <v>2</v>
      </c>
      <c r="T290"/>
      <c r="V290" s="410"/>
    </row>
    <row r="291" spans="1:22">
      <c r="A291" s="411" t="s">
        <v>1105</v>
      </c>
      <c r="B291" s="412">
        <v>290</v>
      </c>
      <c r="C291" s="413" t="s">
        <v>1126</v>
      </c>
      <c r="D291" s="413" t="s">
        <v>1133</v>
      </c>
      <c r="E291" s="414" t="s">
        <v>1455</v>
      </c>
      <c r="F291" s="413" t="s">
        <v>1107</v>
      </c>
      <c r="G291" s="412" t="s">
        <v>9</v>
      </c>
      <c r="H291" s="414" t="str">
        <f t="shared" si="4"/>
        <v>CanariasBloqueB.ExistenteA1</v>
      </c>
      <c r="I291" s="411">
        <v>7</v>
      </c>
      <c r="J291" s="411" t="s">
        <v>1122</v>
      </c>
      <c r="K291" s="411">
        <v>10.9</v>
      </c>
      <c r="L291" s="411" t="s">
        <v>1122</v>
      </c>
      <c r="M291" s="411">
        <v>4.7</v>
      </c>
      <c r="N291" s="411">
        <v>15</v>
      </c>
      <c r="O291" s="411">
        <v>2.7</v>
      </c>
      <c r="P291" s="411" t="s">
        <v>1122</v>
      </c>
      <c r="Q291" s="411">
        <v>1.3</v>
      </c>
      <c r="R291" s="411">
        <v>3.8</v>
      </c>
      <c r="T291"/>
      <c r="V291" s="410"/>
    </row>
    <row r="292" spans="1:22">
      <c r="A292" s="411" t="s">
        <v>1105</v>
      </c>
      <c r="B292" s="412">
        <v>291</v>
      </c>
      <c r="C292" s="413" t="s">
        <v>1126</v>
      </c>
      <c r="D292" s="413" t="s">
        <v>1133</v>
      </c>
      <c r="E292" s="414" t="s">
        <v>1456</v>
      </c>
      <c r="F292" s="413" t="s">
        <v>1107</v>
      </c>
      <c r="G292" s="412" t="s">
        <v>9</v>
      </c>
      <c r="H292" s="414" t="str">
        <f t="shared" si="4"/>
        <v>CanariasBloqueC.ExistenteA1</v>
      </c>
      <c r="I292" s="411">
        <v>12.7</v>
      </c>
      <c r="J292" s="411" t="s">
        <v>1122</v>
      </c>
      <c r="K292" s="411">
        <v>19.7</v>
      </c>
      <c r="L292" s="411" t="s">
        <v>1122</v>
      </c>
      <c r="M292" s="411">
        <v>5.7</v>
      </c>
      <c r="N292" s="411">
        <v>25.4</v>
      </c>
      <c r="O292" s="411">
        <v>4.8</v>
      </c>
      <c r="P292" s="411" t="s">
        <v>1122</v>
      </c>
      <c r="Q292" s="411">
        <v>1.6</v>
      </c>
      <c r="R292" s="411">
        <v>6.4</v>
      </c>
      <c r="T292"/>
      <c r="V292" s="410"/>
    </row>
    <row r="293" spans="1:22">
      <c r="A293" s="411" t="s">
        <v>1105</v>
      </c>
      <c r="B293" s="412">
        <v>292</v>
      </c>
      <c r="C293" s="413" t="s">
        <v>1126</v>
      </c>
      <c r="D293" s="413" t="s">
        <v>1133</v>
      </c>
      <c r="E293" s="414" t="s">
        <v>1457</v>
      </c>
      <c r="F293" s="413" t="s">
        <v>1107</v>
      </c>
      <c r="G293" s="412" t="s">
        <v>9</v>
      </c>
      <c r="H293" s="414" t="str">
        <f t="shared" si="4"/>
        <v>CanariasBloqueD.ExistenteA1</v>
      </c>
      <c r="I293" s="411">
        <v>21.2</v>
      </c>
      <c r="J293" s="411" t="s">
        <v>1122</v>
      </c>
      <c r="K293" s="411">
        <v>32.9</v>
      </c>
      <c r="L293" s="411" t="s">
        <v>1122</v>
      </c>
      <c r="M293" s="411">
        <v>7.2</v>
      </c>
      <c r="N293" s="411">
        <v>40.700000000000003</v>
      </c>
      <c r="O293" s="411">
        <v>8.1</v>
      </c>
      <c r="P293" s="411" t="s">
        <v>1122</v>
      </c>
      <c r="Q293" s="411">
        <v>2</v>
      </c>
      <c r="R293" s="411">
        <v>10.199999999999999</v>
      </c>
      <c r="T293"/>
      <c r="V293" s="410"/>
    </row>
    <row r="294" spans="1:22">
      <c r="A294" s="411" t="s">
        <v>1105</v>
      </c>
      <c r="B294" s="412">
        <v>293</v>
      </c>
      <c r="C294" s="413" t="s">
        <v>1126</v>
      </c>
      <c r="D294" s="413" t="s">
        <v>1133</v>
      </c>
      <c r="E294" s="414" t="s">
        <v>1458</v>
      </c>
      <c r="F294" s="413" t="s">
        <v>1107</v>
      </c>
      <c r="G294" s="412" t="s">
        <v>9</v>
      </c>
      <c r="H294" s="414" t="str">
        <f t="shared" si="4"/>
        <v>CanariasBloqueE.ExistenteA1</v>
      </c>
      <c r="I294" s="411">
        <v>46.6</v>
      </c>
      <c r="J294" s="411" t="s">
        <v>1122</v>
      </c>
      <c r="K294" s="411">
        <v>92.6</v>
      </c>
      <c r="L294" s="411" t="s">
        <v>1122</v>
      </c>
      <c r="M294" s="411">
        <v>19.7</v>
      </c>
      <c r="N294" s="411">
        <v>112.3</v>
      </c>
      <c r="O294" s="411">
        <v>25.1</v>
      </c>
      <c r="P294" s="411" t="s">
        <v>1122</v>
      </c>
      <c r="Q294" s="411">
        <v>5.4</v>
      </c>
      <c r="R294" s="411">
        <v>30.5</v>
      </c>
      <c r="T294"/>
      <c r="V294" s="410"/>
    </row>
    <row r="295" spans="1:22">
      <c r="A295" s="411" t="s">
        <v>1105</v>
      </c>
      <c r="B295" s="412">
        <v>294</v>
      </c>
      <c r="C295" s="413" t="s">
        <v>1126</v>
      </c>
      <c r="D295" s="413" t="s">
        <v>1133</v>
      </c>
      <c r="E295" s="414" t="s">
        <v>1459</v>
      </c>
      <c r="F295" s="413" t="s">
        <v>1107</v>
      </c>
      <c r="G295" s="412" t="s">
        <v>9</v>
      </c>
      <c r="H295" s="414" t="str">
        <f t="shared" si="4"/>
        <v>CanariasBloqueF.ExistenteA1</v>
      </c>
      <c r="I295" s="411">
        <v>50.7</v>
      </c>
      <c r="J295" s="411" t="s">
        <v>1122</v>
      </c>
      <c r="K295" s="411">
        <v>108.4</v>
      </c>
      <c r="L295" s="411" t="s">
        <v>1122</v>
      </c>
      <c r="M295" s="411">
        <v>21.5</v>
      </c>
      <c r="N295" s="411">
        <v>122.4</v>
      </c>
      <c r="O295" s="411">
        <v>29.4</v>
      </c>
      <c r="P295" s="411" t="s">
        <v>1122</v>
      </c>
      <c r="Q295" s="411">
        <v>6.3</v>
      </c>
      <c r="R295" s="411">
        <v>34.5</v>
      </c>
      <c r="T295"/>
      <c r="V295" s="410"/>
    </row>
    <row r="296" spans="1:22">
      <c r="A296" s="411" t="s">
        <v>1105</v>
      </c>
      <c r="B296" s="412">
        <v>295</v>
      </c>
      <c r="C296" s="413" t="s">
        <v>1126</v>
      </c>
      <c r="D296" s="413" t="s">
        <v>1133</v>
      </c>
      <c r="E296" s="414" t="s">
        <v>1454</v>
      </c>
      <c r="F296" s="413" t="s">
        <v>1107</v>
      </c>
      <c r="G296" s="412" t="s">
        <v>10</v>
      </c>
      <c r="H296" s="414" t="str">
        <f t="shared" si="4"/>
        <v>CanariasBloqueA.ExistenteA2</v>
      </c>
      <c r="I296" s="411">
        <v>3</v>
      </c>
      <c r="J296" s="411">
        <v>2.1</v>
      </c>
      <c r="K296" s="411">
        <v>4.7</v>
      </c>
      <c r="L296" s="411">
        <v>2.7</v>
      </c>
      <c r="M296" s="411">
        <v>4</v>
      </c>
      <c r="N296" s="411">
        <v>10.6</v>
      </c>
      <c r="O296" s="411">
        <v>1.2</v>
      </c>
      <c r="P296" s="411">
        <v>0.8</v>
      </c>
      <c r="Q296" s="411">
        <v>1.1000000000000001</v>
      </c>
      <c r="R296" s="411">
        <v>2.8</v>
      </c>
      <c r="T296"/>
      <c r="V296" s="410"/>
    </row>
    <row r="297" spans="1:22">
      <c r="A297" s="411" t="s">
        <v>1105</v>
      </c>
      <c r="B297" s="412">
        <v>296</v>
      </c>
      <c r="C297" s="413" t="s">
        <v>1126</v>
      </c>
      <c r="D297" s="413" t="s">
        <v>1133</v>
      </c>
      <c r="E297" s="414" t="s">
        <v>1455</v>
      </c>
      <c r="F297" s="413" t="s">
        <v>1107</v>
      </c>
      <c r="G297" s="412" t="s">
        <v>10</v>
      </c>
      <c r="H297" s="414" t="str">
        <f t="shared" si="4"/>
        <v>CanariasBloqueB.ExistenteA2</v>
      </c>
      <c r="I297" s="411">
        <v>7</v>
      </c>
      <c r="J297" s="411">
        <v>3.9</v>
      </c>
      <c r="K297" s="411">
        <v>10.9</v>
      </c>
      <c r="L297" s="411">
        <v>5.0999999999999996</v>
      </c>
      <c r="M297" s="411">
        <v>4.7</v>
      </c>
      <c r="N297" s="411">
        <v>20.100000000000001</v>
      </c>
      <c r="O297" s="411">
        <v>2.7</v>
      </c>
      <c r="P297" s="411">
        <v>1.5</v>
      </c>
      <c r="Q297" s="411">
        <v>1.3</v>
      </c>
      <c r="R297" s="411">
        <v>5.3</v>
      </c>
      <c r="T297"/>
      <c r="V297" s="410"/>
    </row>
    <row r="298" spans="1:22">
      <c r="A298" s="411" t="s">
        <v>1105</v>
      </c>
      <c r="B298" s="412">
        <v>297</v>
      </c>
      <c r="C298" s="413" t="s">
        <v>1126</v>
      </c>
      <c r="D298" s="413" t="s">
        <v>1133</v>
      </c>
      <c r="E298" s="414" t="s">
        <v>1456</v>
      </c>
      <c r="F298" s="413" t="s">
        <v>1107</v>
      </c>
      <c r="G298" s="412" t="s">
        <v>10</v>
      </c>
      <c r="H298" s="414" t="str">
        <f t="shared" si="4"/>
        <v>CanariasBloqueC.ExistenteA2</v>
      </c>
      <c r="I298" s="411">
        <v>12.7</v>
      </c>
      <c r="J298" s="411">
        <v>6.6</v>
      </c>
      <c r="K298" s="411">
        <v>19.7</v>
      </c>
      <c r="L298" s="411">
        <v>8.6999999999999993</v>
      </c>
      <c r="M298" s="411">
        <v>5.7</v>
      </c>
      <c r="N298" s="411">
        <v>34</v>
      </c>
      <c r="O298" s="411">
        <v>4.8</v>
      </c>
      <c r="P298" s="411">
        <v>2.5</v>
      </c>
      <c r="Q298" s="411">
        <v>1.6</v>
      </c>
      <c r="R298" s="411">
        <v>8.9</v>
      </c>
      <c r="T298"/>
      <c r="V298" s="410"/>
    </row>
    <row r="299" spans="1:22">
      <c r="A299" s="411" t="s">
        <v>1105</v>
      </c>
      <c r="B299" s="412">
        <v>298</v>
      </c>
      <c r="C299" s="413" t="s">
        <v>1126</v>
      </c>
      <c r="D299" s="413" t="s">
        <v>1133</v>
      </c>
      <c r="E299" s="414" t="s">
        <v>1457</v>
      </c>
      <c r="F299" s="413" t="s">
        <v>1107</v>
      </c>
      <c r="G299" s="412" t="s">
        <v>10</v>
      </c>
      <c r="H299" s="414" t="str">
        <f t="shared" si="4"/>
        <v>CanariasBloqueD.ExistenteA2</v>
      </c>
      <c r="I299" s="411">
        <v>21.2</v>
      </c>
      <c r="J299" s="411">
        <v>10.6</v>
      </c>
      <c r="K299" s="411">
        <v>32.9</v>
      </c>
      <c r="L299" s="411">
        <v>13.9</v>
      </c>
      <c r="M299" s="411">
        <v>7.2</v>
      </c>
      <c r="N299" s="411">
        <v>54.5</v>
      </c>
      <c r="O299" s="411">
        <v>8.1</v>
      </c>
      <c r="P299" s="411">
        <v>4</v>
      </c>
      <c r="Q299" s="411">
        <v>2</v>
      </c>
      <c r="R299" s="411">
        <v>14.2</v>
      </c>
      <c r="T299"/>
      <c r="V299" s="410"/>
    </row>
    <row r="300" spans="1:22">
      <c r="A300" s="411" t="s">
        <v>1105</v>
      </c>
      <c r="B300" s="412">
        <v>299</v>
      </c>
      <c r="C300" s="413" t="s">
        <v>1126</v>
      </c>
      <c r="D300" s="413" t="s">
        <v>1133</v>
      </c>
      <c r="E300" s="414" t="s">
        <v>1458</v>
      </c>
      <c r="F300" s="413" t="s">
        <v>1107</v>
      </c>
      <c r="G300" s="412" t="s">
        <v>10</v>
      </c>
      <c r="H300" s="414" t="str">
        <f t="shared" si="4"/>
        <v>CanariasBloqueE.ExistenteA2</v>
      </c>
      <c r="I300" s="411">
        <v>46.6</v>
      </c>
      <c r="J300" s="411">
        <v>12.8</v>
      </c>
      <c r="K300" s="411">
        <v>92.6</v>
      </c>
      <c r="L300" s="411">
        <v>16.7</v>
      </c>
      <c r="M300" s="411">
        <v>19.7</v>
      </c>
      <c r="N300" s="411">
        <v>129.1</v>
      </c>
      <c r="O300" s="411">
        <v>25.1</v>
      </c>
      <c r="P300" s="411">
        <v>4.9000000000000004</v>
      </c>
      <c r="Q300" s="411">
        <v>5.4</v>
      </c>
      <c r="R300" s="411">
        <v>35.4</v>
      </c>
      <c r="T300"/>
      <c r="V300" s="410"/>
    </row>
    <row r="301" spans="1:22">
      <c r="A301" s="411" t="s">
        <v>1105</v>
      </c>
      <c r="B301" s="412">
        <v>300</v>
      </c>
      <c r="C301" s="413" t="s">
        <v>1126</v>
      </c>
      <c r="D301" s="413" t="s">
        <v>1133</v>
      </c>
      <c r="E301" s="414" t="s">
        <v>1459</v>
      </c>
      <c r="F301" s="413" t="s">
        <v>1107</v>
      </c>
      <c r="G301" s="412" t="s">
        <v>10</v>
      </c>
      <c r="H301" s="414" t="str">
        <f t="shared" si="4"/>
        <v>CanariasBloqueF.ExistenteA2</v>
      </c>
      <c r="I301" s="411">
        <v>50.7</v>
      </c>
      <c r="J301" s="411">
        <v>15.7</v>
      </c>
      <c r="K301" s="411">
        <v>108.4</v>
      </c>
      <c r="L301" s="411">
        <v>20.6</v>
      </c>
      <c r="M301" s="411">
        <v>21.5</v>
      </c>
      <c r="N301" s="411">
        <v>140.69999999999999</v>
      </c>
      <c r="O301" s="411">
        <v>29.4</v>
      </c>
      <c r="P301" s="411">
        <v>6</v>
      </c>
      <c r="Q301" s="411">
        <v>6.3</v>
      </c>
      <c r="R301" s="411">
        <v>40</v>
      </c>
      <c r="T301"/>
      <c r="V301" s="410"/>
    </row>
    <row r="302" spans="1:22">
      <c r="A302" s="411" t="s">
        <v>1105</v>
      </c>
      <c r="B302" s="412">
        <v>301</v>
      </c>
      <c r="C302" s="413" t="s">
        <v>1126</v>
      </c>
      <c r="D302" s="413" t="s">
        <v>1133</v>
      </c>
      <c r="E302" s="414" t="s">
        <v>1454</v>
      </c>
      <c r="F302" s="413" t="s">
        <v>1107</v>
      </c>
      <c r="G302" s="412" t="s">
        <v>1108</v>
      </c>
      <c r="H302" s="414" t="str">
        <f t="shared" si="4"/>
        <v>CanariasBloqueA.ExistenteA3</v>
      </c>
      <c r="I302" s="411">
        <v>3</v>
      </c>
      <c r="J302" s="411">
        <v>5.5</v>
      </c>
      <c r="K302" s="411">
        <v>4.7</v>
      </c>
      <c r="L302" s="411">
        <v>7.2</v>
      </c>
      <c r="M302" s="411">
        <v>4</v>
      </c>
      <c r="N302" s="411">
        <v>13.6</v>
      </c>
      <c r="O302" s="411">
        <v>1.2</v>
      </c>
      <c r="P302" s="411">
        <v>2.1</v>
      </c>
      <c r="Q302" s="411">
        <v>1.1000000000000001</v>
      </c>
      <c r="R302" s="411">
        <v>3.6</v>
      </c>
      <c r="T302"/>
      <c r="V302" s="410"/>
    </row>
    <row r="303" spans="1:22">
      <c r="A303" s="411" t="s">
        <v>1105</v>
      </c>
      <c r="B303" s="412">
        <v>302</v>
      </c>
      <c r="C303" s="413" t="s">
        <v>1126</v>
      </c>
      <c r="D303" s="413" t="s">
        <v>1133</v>
      </c>
      <c r="E303" s="414" t="s">
        <v>1455</v>
      </c>
      <c r="F303" s="413" t="s">
        <v>1107</v>
      </c>
      <c r="G303" s="412" t="s">
        <v>1108</v>
      </c>
      <c r="H303" s="414" t="str">
        <f t="shared" si="4"/>
        <v>CanariasBloqueB.ExistenteA3</v>
      </c>
      <c r="I303" s="411">
        <v>7</v>
      </c>
      <c r="J303" s="411">
        <v>8.9</v>
      </c>
      <c r="K303" s="411">
        <v>10.9</v>
      </c>
      <c r="L303" s="411">
        <v>11.7</v>
      </c>
      <c r="M303" s="411">
        <v>4.7</v>
      </c>
      <c r="N303" s="411">
        <v>25.7</v>
      </c>
      <c r="O303" s="411">
        <v>2.7</v>
      </c>
      <c r="P303" s="411">
        <v>3.4</v>
      </c>
      <c r="Q303" s="411">
        <v>1.3</v>
      </c>
      <c r="R303" s="411">
        <v>6.9</v>
      </c>
      <c r="T303"/>
      <c r="V303" s="410"/>
    </row>
    <row r="304" spans="1:22">
      <c r="A304" s="411" t="s">
        <v>1105</v>
      </c>
      <c r="B304" s="412">
        <v>303</v>
      </c>
      <c r="C304" s="413" t="s">
        <v>1126</v>
      </c>
      <c r="D304" s="413" t="s">
        <v>1133</v>
      </c>
      <c r="E304" s="414" t="s">
        <v>1456</v>
      </c>
      <c r="F304" s="413" t="s">
        <v>1107</v>
      </c>
      <c r="G304" s="412" t="s">
        <v>1108</v>
      </c>
      <c r="H304" s="414" t="str">
        <f t="shared" si="4"/>
        <v>CanariasBloqueC.ExistenteA3</v>
      </c>
      <c r="I304" s="411">
        <v>12.7</v>
      </c>
      <c r="J304" s="411">
        <v>13.9</v>
      </c>
      <c r="K304" s="411">
        <v>19.7</v>
      </c>
      <c r="L304" s="411">
        <v>18.2</v>
      </c>
      <c r="M304" s="411">
        <v>5.7</v>
      </c>
      <c r="N304" s="411">
        <v>43.5</v>
      </c>
      <c r="O304" s="411">
        <v>4.8</v>
      </c>
      <c r="P304" s="411">
        <v>5.3</v>
      </c>
      <c r="Q304" s="411">
        <v>1.6</v>
      </c>
      <c r="R304" s="411">
        <v>11.6</v>
      </c>
      <c r="T304"/>
      <c r="V304" s="410"/>
    </row>
    <row r="305" spans="1:22">
      <c r="A305" s="411" t="s">
        <v>1105</v>
      </c>
      <c r="B305" s="412">
        <v>304</v>
      </c>
      <c r="C305" s="413" t="s">
        <v>1126</v>
      </c>
      <c r="D305" s="413" t="s">
        <v>1133</v>
      </c>
      <c r="E305" s="414" t="s">
        <v>1457</v>
      </c>
      <c r="F305" s="413" t="s">
        <v>1107</v>
      </c>
      <c r="G305" s="412" t="s">
        <v>1108</v>
      </c>
      <c r="H305" s="414" t="str">
        <f t="shared" si="4"/>
        <v>CanariasBloqueD.ExistenteA3</v>
      </c>
      <c r="I305" s="411">
        <v>21.2</v>
      </c>
      <c r="J305" s="411">
        <v>21.3</v>
      </c>
      <c r="K305" s="411">
        <v>32.9</v>
      </c>
      <c r="L305" s="411">
        <v>27.9</v>
      </c>
      <c r="M305" s="411">
        <v>7.2</v>
      </c>
      <c r="N305" s="411">
        <v>69.7</v>
      </c>
      <c r="O305" s="411">
        <v>8.1</v>
      </c>
      <c r="P305" s="411">
        <v>8.1</v>
      </c>
      <c r="Q305" s="411">
        <v>2</v>
      </c>
      <c r="R305" s="411">
        <v>18.600000000000001</v>
      </c>
      <c r="T305"/>
      <c r="V305" s="410"/>
    </row>
    <row r="306" spans="1:22">
      <c r="A306" s="411" t="s">
        <v>1105</v>
      </c>
      <c r="B306" s="412">
        <v>305</v>
      </c>
      <c r="C306" s="413" t="s">
        <v>1126</v>
      </c>
      <c r="D306" s="413" t="s">
        <v>1133</v>
      </c>
      <c r="E306" s="414" t="s">
        <v>1458</v>
      </c>
      <c r="F306" s="413" t="s">
        <v>1107</v>
      </c>
      <c r="G306" s="412" t="s">
        <v>1108</v>
      </c>
      <c r="H306" s="414" t="str">
        <f t="shared" si="4"/>
        <v>CanariasBloqueE.ExistenteA3</v>
      </c>
      <c r="I306" s="411">
        <v>46.6</v>
      </c>
      <c r="J306" s="411">
        <v>26.3</v>
      </c>
      <c r="K306" s="411">
        <v>92.6</v>
      </c>
      <c r="L306" s="411">
        <v>34.5</v>
      </c>
      <c r="M306" s="411">
        <v>19.7</v>
      </c>
      <c r="N306" s="411">
        <v>146.80000000000001</v>
      </c>
      <c r="O306" s="411">
        <v>25.1</v>
      </c>
      <c r="P306" s="411">
        <v>10</v>
      </c>
      <c r="Q306" s="411">
        <v>5.4</v>
      </c>
      <c r="R306" s="411">
        <v>40.5</v>
      </c>
      <c r="T306"/>
      <c r="V306" s="410"/>
    </row>
    <row r="307" spans="1:22">
      <c r="A307" s="411" t="s">
        <v>1105</v>
      </c>
      <c r="B307" s="412">
        <v>306</v>
      </c>
      <c r="C307" s="413" t="s">
        <v>1126</v>
      </c>
      <c r="D307" s="413" t="s">
        <v>1133</v>
      </c>
      <c r="E307" s="414" t="s">
        <v>1459</v>
      </c>
      <c r="F307" s="413" t="s">
        <v>1107</v>
      </c>
      <c r="G307" s="412" t="s">
        <v>1108</v>
      </c>
      <c r="H307" s="414" t="str">
        <f t="shared" si="4"/>
        <v>CanariasBloqueF.ExistenteA3</v>
      </c>
      <c r="I307" s="411">
        <v>50.7</v>
      </c>
      <c r="J307" s="411">
        <v>32.4</v>
      </c>
      <c r="K307" s="411">
        <v>108.4</v>
      </c>
      <c r="L307" s="411">
        <v>42.4</v>
      </c>
      <c r="M307" s="411">
        <v>21.5</v>
      </c>
      <c r="N307" s="411">
        <v>160</v>
      </c>
      <c r="O307" s="411">
        <v>29.4</v>
      </c>
      <c r="P307" s="411">
        <v>12.3</v>
      </c>
      <c r="Q307" s="411">
        <v>6.3</v>
      </c>
      <c r="R307" s="411">
        <v>45.8</v>
      </c>
      <c r="T307"/>
      <c r="V307" s="410"/>
    </row>
    <row r="308" spans="1:22">
      <c r="A308" s="411" t="s">
        <v>1105</v>
      </c>
      <c r="B308" s="412">
        <v>307</v>
      </c>
      <c r="C308" s="413" t="s">
        <v>1126</v>
      </c>
      <c r="D308" s="413" t="s">
        <v>1133</v>
      </c>
      <c r="E308" s="414" t="s">
        <v>1454</v>
      </c>
      <c r="F308" s="413" t="s">
        <v>1107</v>
      </c>
      <c r="G308" s="412" t="s">
        <v>1114</v>
      </c>
      <c r="H308" s="414" t="str">
        <f t="shared" si="4"/>
        <v>CanariasBloqueA.ExistenteA4</v>
      </c>
      <c r="I308" s="411">
        <v>3</v>
      </c>
      <c r="J308" s="411">
        <v>7.8</v>
      </c>
      <c r="K308" s="411">
        <v>4.7</v>
      </c>
      <c r="L308" s="411">
        <v>10.199999999999999</v>
      </c>
      <c r="M308" s="411">
        <v>4.0999999999999996</v>
      </c>
      <c r="N308" s="411">
        <v>15.9</v>
      </c>
      <c r="O308" s="411">
        <v>1.2</v>
      </c>
      <c r="P308" s="411">
        <v>2.9</v>
      </c>
      <c r="Q308" s="411">
        <v>1.1000000000000001</v>
      </c>
      <c r="R308" s="411">
        <v>4.3</v>
      </c>
      <c r="T308"/>
      <c r="V308" s="410"/>
    </row>
    <row r="309" spans="1:22">
      <c r="A309" s="411" t="s">
        <v>1105</v>
      </c>
      <c r="B309" s="412">
        <v>308</v>
      </c>
      <c r="C309" s="413" t="s">
        <v>1126</v>
      </c>
      <c r="D309" s="413" t="s">
        <v>1133</v>
      </c>
      <c r="E309" s="414" t="s">
        <v>1455</v>
      </c>
      <c r="F309" s="413" t="s">
        <v>1107</v>
      </c>
      <c r="G309" s="412" t="s">
        <v>1114</v>
      </c>
      <c r="H309" s="414" t="str">
        <f t="shared" si="4"/>
        <v>CanariasBloqueB.ExistenteA4</v>
      </c>
      <c r="I309" s="411">
        <v>7</v>
      </c>
      <c r="J309" s="411">
        <v>12.6</v>
      </c>
      <c r="K309" s="411">
        <v>10.9</v>
      </c>
      <c r="L309" s="411">
        <v>16.5</v>
      </c>
      <c r="M309" s="411">
        <v>4.8</v>
      </c>
      <c r="N309" s="411">
        <v>30.2</v>
      </c>
      <c r="O309" s="411">
        <v>2.7</v>
      </c>
      <c r="P309" s="411">
        <v>4.8</v>
      </c>
      <c r="Q309" s="411">
        <v>1.3</v>
      </c>
      <c r="R309" s="411">
        <v>8.1999999999999993</v>
      </c>
      <c r="T309"/>
      <c r="V309" s="410"/>
    </row>
    <row r="310" spans="1:22">
      <c r="A310" s="411" t="s">
        <v>1105</v>
      </c>
      <c r="B310" s="412">
        <v>309</v>
      </c>
      <c r="C310" s="413" t="s">
        <v>1126</v>
      </c>
      <c r="D310" s="413" t="s">
        <v>1133</v>
      </c>
      <c r="E310" s="414" t="s">
        <v>1456</v>
      </c>
      <c r="F310" s="413" t="s">
        <v>1107</v>
      </c>
      <c r="G310" s="412" t="s">
        <v>1114</v>
      </c>
      <c r="H310" s="414" t="str">
        <f t="shared" si="4"/>
        <v>CanariasBloqueC.ExistenteA4</v>
      </c>
      <c r="I310" s="411">
        <v>12.7</v>
      </c>
      <c r="J310" s="411">
        <v>19.5</v>
      </c>
      <c r="K310" s="411">
        <v>19.7</v>
      </c>
      <c r="L310" s="411">
        <v>25.5</v>
      </c>
      <c r="M310" s="411">
        <v>5.8</v>
      </c>
      <c r="N310" s="411">
        <v>51</v>
      </c>
      <c r="O310" s="411">
        <v>4.8</v>
      </c>
      <c r="P310" s="411">
        <v>7.4</v>
      </c>
      <c r="Q310" s="411">
        <v>1.6</v>
      </c>
      <c r="R310" s="411">
        <v>13.8</v>
      </c>
      <c r="T310"/>
      <c r="V310" s="410"/>
    </row>
    <row r="311" spans="1:22">
      <c r="A311" s="411" t="s">
        <v>1105</v>
      </c>
      <c r="B311" s="412">
        <v>310</v>
      </c>
      <c r="C311" s="413" t="s">
        <v>1126</v>
      </c>
      <c r="D311" s="413" t="s">
        <v>1133</v>
      </c>
      <c r="E311" s="414" t="s">
        <v>1457</v>
      </c>
      <c r="F311" s="413" t="s">
        <v>1107</v>
      </c>
      <c r="G311" s="412" t="s">
        <v>1114</v>
      </c>
      <c r="H311" s="414" t="str">
        <f t="shared" si="4"/>
        <v>CanariasBloqueD.ExistenteA4</v>
      </c>
      <c r="I311" s="411">
        <v>21.2</v>
      </c>
      <c r="J311" s="411">
        <v>30</v>
      </c>
      <c r="K311" s="411">
        <v>32.9</v>
      </c>
      <c r="L311" s="411">
        <v>39.299999999999997</v>
      </c>
      <c r="M311" s="411">
        <v>7.3</v>
      </c>
      <c r="N311" s="411">
        <v>81.7</v>
      </c>
      <c r="O311" s="411">
        <v>8.1</v>
      </c>
      <c r="P311" s="411">
        <v>11.4</v>
      </c>
      <c r="Q311" s="411">
        <v>2</v>
      </c>
      <c r="R311" s="411">
        <v>22.1</v>
      </c>
      <c r="T311"/>
      <c r="V311" s="410"/>
    </row>
    <row r="312" spans="1:22">
      <c r="A312" s="411" t="s">
        <v>1105</v>
      </c>
      <c r="B312" s="412">
        <v>311</v>
      </c>
      <c r="C312" s="413" t="s">
        <v>1126</v>
      </c>
      <c r="D312" s="413" t="s">
        <v>1133</v>
      </c>
      <c r="E312" s="414" t="s">
        <v>1458</v>
      </c>
      <c r="F312" s="413" t="s">
        <v>1107</v>
      </c>
      <c r="G312" s="412" t="s">
        <v>1114</v>
      </c>
      <c r="H312" s="414" t="str">
        <f t="shared" si="4"/>
        <v>CanariasBloqueE.ExistenteA4</v>
      </c>
      <c r="I312" s="411">
        <v>46.6</v>
      </c>
      <c r="J312" s="411">
        <v>36.9</v>
      </c>
      <c r="K312" s="411">
        <v>92.6</v>
      </c>
      <c r="L312" s="411">
        <v>48.3</v>
      </c>
      <c r="M312" s="411">
        <v>20</v>
      </c>
      <c r="N312" s="411">
        <v>160.9</v>
      </c>
      <c r="O312" s="411">
        <v>25.1</v>
      </c>
      <c r="P312" s="411">
        <v>14</v>
      </c>
      <c r="Q312" s="411">
        <v>5.4</v>
      </c>
      <c r="R312" s="411">
        <v>44.6</v>
      </c>
      <c r="T312"/>
      <c r="V312" s="410"/>
    </row>
    <row r="313" spans="1:22">
      <c r="A313" s="411" t="s">
        <v>1105</v>
      </c>
      <c r="B313" s="412">
        <v>312</v>
      </c>
      <c r="C313" s="413" t="s">
        <v>1126</v>
      </c>
      <c r="D313" s="413" t="s">
        <v>1133</v>
      </c>
      <c r="E313" s="414" t="s">
        <v>1459</v>
      </c>
      <c r="F313" s="413" t="s">
        <v>1107</v>
      </c>
      <c r="G313" s="412" t="s">
        <v>1114</v>
      </c>
      <c r="H313" s="414" t="str">
        <f t="shared" si="4"/>
        <v>CanariasBloqueF.ExistenteA4</v>
      </c>
      <c r="I313" s="411">
        <v>50.7</v>
      </c>
      <c r="J313" s="411">
        <v>45.4</v>
      </c>
      <c r="K313" s="411">
        <v>108.4</v>
      </c>
      <c r="L313" s="411">
        <v>59.4</v>
      </c>
      <c r="M313" s="411">
        <v>21.8</v>
      </c>
      <c r="N313" s="411">
        <v>175.4</v>
      </c>
      <c r="O313" s="411">
        <v>29.4</v>
      </c>
      <c r="P313" s="411">
        <v>17.2</v>
      </c>
      <c r="Q313" s="411">
        <v>6.4</v>
      </c>
      <c r="R313" s="411">
        <v>48.6</v>
      </c>
      <c r="T313"/>
      <c r="V313" s="410"/>
    </row>
    <row r="314" spans="1:22">
      <c r="A314" s="411" t="s">
        <v>1105</v>
      </c>
      <c r="B314" s="412">
        <v>313</v>
      </c>
      <c r="C314" s="413" t="s">
        <v>1126</v>
      </c>
      <c r="D314" s="413" t="s">
        <v>1133</v>
      </c>
      <c r="E314" s="414" t="s">
        <v>1454</v>
      </c>
      <c r="F314" s="413" t="s">
        <v>1107</v>
      </c>
      <c r="G314" s="412" t="s">
        <v>1131</v>
      </c>
      <c r="H314" s="414" t="str">
        <f t="shared" si="4"/>
        <v>CanariasBloqueA.ExistenteB1</v>
      </c>
      <c r="I314" s="411">
        <v>4.5999999999999996</v>
      </c>
      <c r="J314" s="411" t="s">
        <v>1122</v>
      </c>
      <c r="K314" s="411">
        <v>7.1</v>
      </c>
      <c r="L314" s="411" t="s">
        <v>1122</v>
      </c>
      <c r="M314" s="411">
        <v>4.9000000000000004</v>
      </c>
      <c r="N314" s="411">
        <v>11.5</v>
      </c>
      <c r="O314" s="411">
        <v>2.2999999999999998</v>
      </c>
      <c r="P314" s="411" t="s">
        <v>1122</v>
      </c>
      <c r="Q314" s="411">
        <v>1.3</v>
      </c>
      <c r="R314" s="411">
        <v>2.9</v>
      </c>
      <c r="T314"/>
      <c r="V314" s="410"/>
    </row>
    <row r="315" spans="1:22">
      <c r="A315" s="411" t="s">
        <v>1105</v>
      </c>
      <c r="B315" s="412">
        <v>314</v>
      </c>
      <c r="C315" s="413" t="s">
        <v>1126</v>
      </c>
      <c r="D315" s="413" t="s">
        <v>1133</v>
      </c>
      <c r="E315" s="414" t="s">
        <v>1455</v>
      </c>
      <c r="F315" s="413" t="s">
        <v>1107</v>
      </c>
      <c r="G315" s="412" t="s">
        <v>1131</v>
      </c>
      <c r="H315" s="414" t="str">
        <f t="shared" si="4"/>
        <v>CanariasBloqueB.ExistenteB1</v>
      </c>
      <c r="I315" s="411">
        <v>10.7</v>
      </c>
      <c r="J315" s="411" t="s">
        <v>1122</v>
      </c>
      <c r="K315" s="411">
        <v>16.5</v>
      </c>
      <c r="L315" s="411" t="s">
        <v>1122</v>
      </c>
      <c r="M315" s="411">
        <v>5.8</v>
      </c>
      <c r="N315" s="411">
        <v>21.8</v>
      </c>
      <c r="O315" s="411">
        <v>4.4000000000000004</v>
      </c>
      <c r="P315" s="411" t="s">
        <v>1122</v>
      </c>
      <c r="Q315" s="411">
        <v>1.6</v>
      </c>
      <c r="R315" s="411">
        <v>5.5</v>
      </c>
      <c r="T315"/>
      <c r="V315" s="410"/>
    </row>
    <row r="316" spans="1:22">
      <c r="A316" s="411" t="s">
        <v>1105</v>
      </c>
      <c r="B316" s="412">
        <v>315</v>
      </c>
      <c r="C316" s="413" t="s">
        <v>1126</v>
      </c>
      <c r="D316" s="413" t="s">
        <v>1133</v>
      </c>
      <c r="E316" s="414" t="s">
        <v>1456</v>
      </c>
      <c r="F316" s="413" t="s">
        <v>1107</v>
      </c>
      <c r="G316" s="412" t="s">
        <v>1131</v>
      </c>
      <c r="H316" s="414" t="str">
        <f t="shared" si="4"/>
        <v>CanariasBloqueC.ExistenteB1</v>
      </c>
      <c r="I316" s="411">
        <v>19.2</v>
      </c>
      <c r="J316" s="411" t="s">
        <v>1122</v>
      </c>
      <c r="K316" s="411">
        <v>29.8</v>
      </c>
      <c r="L316" s="411" t="s">
        <v>1122</v>
      </c>
      <c r="M316" s="411">
        <v>7</v>
      </c>
      <c r="N316" s="411">
        <v>36.9</v>
      </c>
      <c r="O316" s="411">
        <v>7.4</v>
      </c>
      <c r="P316" s="411" t="s">
        <v>1122</v>
      </c>
      <c r="Q316" s="411">
        <v>1.9</v>
      </c>
      <c r="R316" s="411">
        <v>9.1999999999999993</v>
      </c>
      <c r="T316"/>
      <c r="V316" s="410"/>
    </row>
    <row r="317" spans="1:22">
      <c r="A317" s="411" t="s">
        <v>1105</v>
      </c>
      <c r="B317" s="412">
        <v>316</v>
      </c>
      <c r="C317" s="413" t="s">
        <v>1126</v>
      </c>
      <c r="D317" s="413" t="s">
        <v>1133</v>
      </c>
      <c r="E317" s="414" t="s">
        <v>1457</v>
      </c>
      <c r="F317" s="413" t="s">
        <v>1107</v>
      </c>
      <c r="G317" s="412" t="s">
        <v>1131</v>
      </c>
      <c r="H317" s="414" t="str">
        <f t="shared" si="4"/>
        <v>CanariasBloqueD.ExistenteB1</v>
      </c>
      <c r="I317" s="411">
        <v>32.200000000000003</v>
      </c>
      <c r="J317" s="411" t="s">
        <v>1122</v>
      </c>
      <c r="K317" s="411">
        <v>49.9</v>
      </c>
      <c r="L317" s="411" t="s">
        <v>1122</v>
      </c>
      <c r="M317" s="411">
        <v>8.8000000000000007</v>
      </c>
      <c r="N317" s="411">
        <v>59.1</v>
      </c>
      <c r="O317" s="411">
        <v>11.8</v>
      </c>
      <c r="P317" s="411" t="s">
        <v>1122</v>
      </c>
      <c r="Q317" s="411">
        <v>2.4</v>
      </c>
      <c r="R317" s="411">
        <v>14.8</v>
      </c>
      <c r="T317"/>
      <c r="V317" s="410"/>
    </row>
    <row r="318" spans="1:22">
      <c r="A318" s="411" t="s">
        <v>1105</v>
      </c>
      <c r="B318" s="412">
        <v>317</v>
      </c>
      <c r="C318" s="413" t="s">
        <v>1126</v>
      </c>
      <c r="D318" s="413" t="s">
        <v>1133</v>
      </c>
      <c r="E318" s="414" t="s">
        <v>1458</v>
      </c>
      <c r="F318" s="413" t="s">
        <v>1107</v>
      </c>
      <c r="G318" s="412" t="s">
        <v>1131</v>
      </c>
      <c r="H318" s="414" t="str">
        <f t="shared" si="4"/>
        <v>CanariasBloqueE.ExistenteB1</v>
      </c>
      <c r="I318" s="411">
        <v>64.3</v>
      </c>
      <c r="J318" s="411" t="s">
        <v>1122</v>
      </c>
      <c r="K318" s="411">
        <v>127.9</v>
      </c>
      <c r="L318" s="411" t="s">
        <v>1122</v>
      </c>
      <c r="M318" s="411">
        <v>20.8</v>
      </c>
      <c r="N318" s="411">
        <v>148.69999999999999</v>
      </c>
      <c r="O318" s="411">
        <v>34.700000000000003</v>
      </c>
      <c r="P318" s="411" t="s">
        <v>1122</v>
      </c>
      <c r="Q318" s="411">
        <v>5.7</v>
      </c>
      <c r="R318" s="411">
        <v>40.4</v>
      </c>
      <c r="T318"/>
      <c r="V318" s="410"/>
    </row>
    <row r="319" spans="1:22">
      <c r="A319" s="411" t="s">
        <v>1105</v>
      </c>
      <c r="B319" s="412">
        <v>318</v>
      </c>
      <c r="C319" s="413" t="s">
        <v>1126</v>
      </c>
      <c r="D319" s="413" t="s">
        <v>1133</v>
      </c>
      <c r="E319" s="414" t="s">
        <v>1459</v>
      </c>
      <c r="F319" s="413" t="s">
        <v>1107</v>
      </c>
      <c r="G319" s="412" t="s">
        <v>1131</v>
      </c>
      <c r="H319" s="414" t="str">
        <f t="shared" si="4"/>
        <v>CanariasBloqueF.ExistenteB1</v>
      </c>
      <c r="I319" s="411">
        <v>70.099999999999994</v>
      </c>
      <c r="J319" s="411" t="s">
        <v>1122</v>
      </c>
      <c r="K319" s="411">
        <v>139.5</v>
      </c>
      <c r="L319" s="411" t="s">
        <v>1122</v>
      </c>
      <c r="M319" s="411">
        <v>22.7</v>
      </c>
      <c r="N319" s="411">
        <v>162.1</v>
      </c>
      <c r="O319" s="411">
        <v>40.6</v>
      </c>
      <c r="P319" s="411" t="s">
        <v>1122</v>
      </c>
      <c r="Q319" s="411">
        <v>6.6</v>
      </c>
      <c r="R319" s="411">
        <v>45.6</v>
      </c>
      <c r="T319"/>
      <c r="V319" s="410"/>
    </row>
    <row r="320" spans="1:22">
      <c r="A320" s="411" t="s">
        <v>1105</v>
      </c>
      <c r="B320" s="412">
        <v>319</v>
      </c>
      <c r="C320" s="413" t="s">
        <v>1126</v>
      </c>
      <c r="D320" s="413" t="s">
        <v>1133</v>
      </c>
      <c r="E320" s="414" t="s">
        <v>1454</v>
      </c>
      <c r="F320" s="413" t="s">
        <v>1107</v>
      </c>
      <c r="G320" s="412" t="s">
        <v>1132</v>
      </c>
      <c r="H320" s="414" t="str">
        <f t="shared" si="4"/>
        <v>CanariasBloqueA.ExistenteB2</v>
      </c>
      <c r="I320" s="411">
        <v>4.5999999999999996</v>
      </c>
      <c r="J320" s="411">
        <v>2.1</v>
      </c>
      <c r="K320" s="411">
        <v>7.1</v>
      </c>
      <c r="L320" s="411">
        <v>2.7</v>
      </c>
      <c r="M320" s="411">
        <v>4.9000000000000004</v>
      </c>
      <c r="N320" s="411">
        <v>14.2</v>
      </c>
      <c r="O320" s="411">
        <v>2.2999999999999998</v>
      </c>
      <c r="P320" s="411">
        <v>0.8</v>
      </c>
      <c r="Q320" s="411">
        <v>1.3</v>
      </c>
      <c r="R320" s="411">
        <v>3.7</v>
      </c>
      <c r="T320"/>
      <c r="V320" s="410"/>
    </row>
    <row r="321" spans="1:22">
      <c r="A321" s="411" t="s">
        <v>1105</v>
      </c>
      <c r="B321" s="412">
        <v>320</v>
      </c>
      <c r="C321" s="413" t="s">
        <v>1126</v>
      </c>
      <c r="D321" s="413" t="s">
        <v>1133</v>
      </c>
      <c r="E321" s="414" t="s">
        <v>1455</v>
      </c>
      <c r="F321" s="413" t="s">
        <v>1107</v>
      </c>
      <c r="G321" s="412" t="s">
        <v>1132</v>
      </c>
      <c r="H321" s="414" t="str">
        <f t="shared" si="4"/>
        <v>CanariasBloqueB.ExistenteB2</v>
      </c>
      <c r="I321" s="411">
        <v>10.7</v>
      </c>
      <c r="J321" s="411">
        <v>3.9</v>
      </c>
      <c r="K321" s="411">
        <v>16.5</v>
      </c>
      <c r="L321" s="411">
        <v>5.0999999999999996</v>
      </c>
      <c r="M321" s="411">
        <v>5.8</v>
      </c>
      <c r="N321" s="411">
        <v>26.9</v>
      </c>
      <c r="O321" s="411">
        <v>4.4000000000000004</v>
      </c>
      <c r="P321" s="411">
        <v>1.5</v>
      </c>
      <c r="Q321" s="411">
        <v>1.6</v>
      </c>
      <c r="R321" s="411">
        <v>6.9</v>
      </c>
      <c r="T321"/>
      <c r="V321" s="410"/>
    </row>
    <row r="322" spans="1:22">
      <c r="A322" s="411" t="s">
        <v>1105</v>
      </c>
      <c r="B322" s="412">
        <v>321</v>
      </c>
      <c r="C322" s="413" t="s">
        <v>1126</v>
      </c>
      <c r="D322" s="413" t="s">
        <v>1133</v>
      </c>
      <c r="E322" s="414" t="s">
        <v>1456</v>
      </c>
      <c r="F322" s="413" t="s">
        <v>1107</v>
      </c>
      <c r="G322" s="412" t="s">
        <v>1132</v>
      </c>
      <c r="H322" s="414" t="str">
        <f t="shared" ref="H322:H385" si="5">_xlfn.CONCAT(C322:G322)</f>
        <v>CanariasBloqueC.ExistenteB2</v>
      </c>
      <c r="I322" s="411">
        <v>19.2</v>
      </c>
      <c r="J322" s="411">
        <v>6.6</v>
      </c>
      <c r="K322" s="411">
        <v>29.8</v>
      </c>
      <c r="L322" s="411">
        <v>8.6999999999999993</v>
      </c>
      <c r="M322" s="411">
        <v>7</v>
      </c>
      <c r="N322" s="411">
        <v>45.5</v>
      </c>
      <c r="O322" s="411">
        <v>7.4</v>
      </c>
      <c r="P322" s="411">
        <v>2.5</v>
      </c>
      <c r="Q322" s="411">
        <v>1.9</v>
      </c>
      <c r="R322" s="411">
        <v>11.7</v>
      </c>
      <c r="T322"/>
      <c r="V322" s="410"/>
    </row>
    <row r="323" spans="1:22">
      <c r="A323" s="411" t="s">
        <v>1105</v>
      </c>
      <c r="B323" s="412">
        <v>322</v>
      </c>
      <c r="C323" s="413" t="s">
        <v>1126</v>
      </c>
      <c r="D323" s="413" t="s">
        <v>1133</v>
      </c>
      <c r="E323" s="414" t="s">
        <v>1457</v>
      </c>
      <c r="F323" s="413" t="s">
        <v>1107</v>
      </c>
      <c r="G323" s="412" t="s">
        <v>1132</v>
      </c>
      <c r="H323" s="414" t="str">
        <f t="shared" si="5"/>
        <v>CanariasBloqueD.ExistenteB2</v>
      </c>
      <c r="I323" s="411">
        <v>32.200000000000003</v>
      </c>
      <c r="J323" s="411">
        <v>10.6</v>
      </c>
      <c r="K323" s="411">
        <v>49.9</v>
      </c>
      <c r="L323" s="411">
        <v>13.9</v>
      </c>
      <c r="M323" s="411">
        <v>8.8000000000000007</v>
      </c>
      <c r="N323" s="411">
        <v>72.900000000000006</v>
      </c>
      <c r="O323" s="411">
        <v>11.8</v>
      </c>
      <c r="P323" s="411">
        <v>4</v>
      </c>
      <c r="Q323" s="411">
        <v>2.4</v>
      </c>
      <c r="R323" s="411">
        <v>18.8</v>
      </c>
      <c r="T323"/>
      <c r="V323" s="410"/>
    </row>
    <row r="324" spans="1:22">
      <c r="A324" s="411" t="s">
        <v>1105</v>
      </c>
      <c r="B324" s="412">
        <v>323</v>
      </c>
      <c r="C324" s="413" t="s">
        <v>1126</v>
      </c>
      <c r="D324" s="413" t="s">
        <v>1133</v>
      </c>
      <c r="E324" s="414" t="s">
        <v>1458</v>
      </c>
      <c r="F324" s="413" t="s">
        <v>1107</v>
      </c>
      <c r="G324" s="412" t="s">
        <v>1132</v>
      </c>
      <c r="H324" s="414" t="str">
        <f t="shared" si="5"/>
        <v>CanariasBloqueE.ExistenteB2</v>
      </c>
      <c r="I324" s="411">
        <v>64.3</v>
      </c>
      <c r="J324" s="411">
        <v>12.8</v>
      </c>
      <c r="K324" s="411">
        <v>127.9</v>
      </c>
      <c r="L324" s="411">
        <v>16.7</v>
      </c>
      <c r="M324" s="411">
        <v>20.8</v>
      </c>
      <c r="N324" s="411">
        <v>165.5</v>
      </c>
      <c r="O324" s="411">
        <v>34.700000000000003</v>
      </c>
      <c r="P324" s="411">
        <v>4.9000000000000004</v>
      </c>
      <c r="Q324" s="411">
        <v>5.7</v>
      </c>
      <c r="R324" s="411">
        <v>45.2</v>
      </c>
      <c r="T324"/>
      <c r="V324" s="410"/>
    </row>
    <row r="325" spans="1:22">
      <c r="A325" s="411" t="s">
        <v>1105</v>
      </c>
      <c r="B325" s="412">
        <v>324</v>
      </c>
      <c r="C325" s="413" t="s">
        <v>1126</v>
      </c>
      <c r="D325" s="413" t="s">
        <v>1133</v>
      </c>
      <c r="E325" s="414" t="s">
        <v>1459</v>
      </c>
      <c r="F325" s="413" t="s">
        <v>1107</v>
      </c>
      <c r="G325" s="412" t="s">
        <v>1132</v>
      </c>
      <c r="H325" s="414" t="str">
        <f t="shared" si="5"/>
        <v>CanariasBloqueF.ExistenteB2</v>
      </c>
      <c r="I325" s="411">
        <v>70.099999999999994</v>
      </c>
      <c r="J325" s="411">
        <v>15.7</v>
      </c>
      <c r="K325" s="411">
        <v>139.5</v>
      </c>
      <c r="L325" s="411">
        <v>20.6</v>
      </c>
      <c r="M325" s="411">
        <v>22.7</v>
      </c>
      <c r="N325" s="411">
        <v>180.4</v>
      </c>
      <c r="O325" s="411">
        <v>40.6</v>
      </c>
      <c r="P325" s="411">
        <v>6</v>
      </c>
      <c r="Q325" s="411">
        <v>6.6</v>
      </c>
      <c r="R325" s="411">
        <v>51.1</v>
      </c>
      <c r="T325"/>
      <c r="V325" s="410"/>
    </row>
    <row r="326" spans="1:22">
      <c r="A326" s="411" t="s">
        <v>1105</v>
      </c>
      <c r="B326" s="412">
        <v>325</v>
      </c>
      <c r="C326" s="413" t="s">
        <v>1126</v>
      </c>
      <c r="D326" s="413" t="s">
        <v>1133</v>
      </c>
      <c r="E326" s="414" t="s">
        <v>1454</v>
      </c>
      <c r="F326" s="413" t="s">
        <v>1107</v>
      </c>
      <c r="G326" s="412" t="s">
        <v>1115</v>
      </c>
      <c r="H326" s="414" t="str">
        <f t="shared" si="5"/>
        <v>CanariasBloqueA.ExistenteB3</v>
      </c>
      <c r="I326" s="411">
        <v>4.5999999999999996</v>
      </c>
      <c r="J326" s="411">
        <v>5.5</v>
      </c>
      <c r="K326" s="411">
        <v>7.1</v>
      </c>
      <c r="L326" s="411">
        <v>7.2</v>
      </c>
      <c r="M326" s="411">
        <v>4.9000000000000004</v>
      </c>
      <c r="N326" s="411">
        <v>17.2</v>
      </c>
      <c r="O326" s="411">
        <v>2.2999999999999998</v>
      </c>
      <c r="P326" s="411">
        <v>2.1</v>
      </c>
      <c r="Q326" s="411">
        <v>1.3</v>
      </c>
      <c r="R326" s="411">
        <v>4.5</v>
      </c>
      <c r="T326"/>
      <c r="V326" s="410"/>
    </row>
    <row r="327" spans="1:22">
      <c r="A327" s="411" t="s">
        <v>1105</v>
      </c>
      <c r="B327" s="412">
        <v>326</v>
      </c>
      <c r="C327" s="413" t="s">
        <v>1126</v>
      </c>
      <c r="D327" s="413" t="s">
        <v>1133</v>
      </c>
      <c r="E327" s="414" t="s">
        <v>1455</v>
      </c>
      <c r="F327" s="413" t="s">
        <v>1107</v>
      </c>
      <c r="G327" s="412" t="s">
        <v>1115</v>
      </c>
      <c r="H327" s="414" t="str">
        <f t="shared" si="5"/>
        <v>CanariasBloqueB.ExistenteB3</v>
      </c>
      <c r="I327" s="411">
        <v>10.7</v>
      </c>
      <c r="J327" s="411">
        <v>8.9</v>
      </c>
      <c r="K327" s="411">
        <v>16.5</v>
      </c>
      <c r="L327" s="411">
        <v>11.7</v>
      </c>
      <c r="M327" s="411">
        <v>5.8</v>
      </c>
      <c r="N327" s="411">
        <v>32.5</v>
      </c>
      <c r="O327" s="411">
        <v>4.4000000000000004</v>
      </c>
      <c r="P327" s="411">
        <v>3.4</v>
      </c>
      <c r="Q327" s="411">
        <v>1.6</v>
      </c>
      <c r="R327" s="411">
        <v>8.6</v>
      </c>
      <c r="T327"/>
      <c r="V327" s="410"/>
    </row>
    <row r="328" spans="1:22">
      <c r="A328" s="411" t="s">
        <v>1105</v>
      </c>
      <c r="B328" s="412">
        <v>327</v>
      </c>
      <c r="C328" s="413" t="s">
        <v>1126</v>
      </c>
      <c r="D328" s="413" t="s">
        <v>1133</v>
      </c>
      <c r="E328" s="414" t="s">
        <v>1456</v>
      </c>
      <c r="F328" s="413" t="s">
        <v>1107</v>
      </c>
      <c r="G328" s="412" t="s">
        <v>1115</v>
      </c>
      <c r="H328" s="414" t="str">
        <f t="shared" si="5"/>
        <v>CanariasBloqueC.ExistenteB3</v>
      </c>
      <c r="I328" s="411">
        <v>19.2</v>
      </c>
      <c r="J328" s="411">
        <v>13.9</v>
      </c>
      <c r="K328" s="411">
        <v>29.8</v>
      </c>
      <c r="L328" s="411">
        <v>18.2</v>
      </c>
      <c r="M328" s="411">
        <v>7</v>
      </c>
      <c r="N328" s="411">
        <v>55</v>
      </c>
      <c r="O328" s="411">
        <v>7.4</v>
      </c>
      <c r="P328" s="411">
        <v>5.3</v>
      </c>
      <c r="Q328" s="411">
        <v>1.9</v>
      </c>
      <c r="R328" s="411">
        <v>14.5</v>
      </c>
      <c r="T328"/>
      <c r="V328" s="410"/>
    </row>
    <row r="329" spans="1:22">
      <c r="A329" s="411" t="s">
        <v>1105</v>
      </c>
      <c r="B329" s="412">
        <v>328</v>
      </c>
      <c r="C329" s="413" t="s">
        <v>1126</v>
      </c>
      <c r="D329" s="413" t="s">
        <v>1133</v>
      </c>
      <c r="E329" s="414" t="s">
        <v>1457</v>
      </c>
      <c r="F329" s="413" t="s">
        <v>1107</v>
      </c>
      <c r="G329" s="412" t="s">
        <v>1115</v>
      </c>
      <c r="H329" s="414" t="str">
        <f t="shared" si="5"/>
        <v>CanariasBloqueD.ExistenteB3</v>
      </c>
      <c r="I329" s="411">
        <v>32.200000000000003</v>
      </c>
      <c r="J329" s="411">
        <v>21.3</v>
      </c>
      <c r="K329" s="411">
        <v>49.9</v>
      </c>
      <c r="L329" s="411">
        <v>27.9</v>
      </c>
      <c r="M329" s="411">
        <v>8.8000000000000007</v>
      </c>
      <c r="N329" s="411">
        <v>88.2</v>
      </c>
      <c r="O329" s="411">
        <v>11.8</v>
      </c>
      <c r="P329" s="411">
        <v>8.1</v>
      </c>
      <c r="Q329" s="411">
        <v>2.4</v>
      </c>
      <c r="R329" s="411">
        <v>23.2</v>
      </c>
      <c r="T329"/>
      <c r="V329" s="410"/>
    </row>
    <row r="330" spans="1:22">
      <c r="A330" s="411" t="s">
        <v>1105</v>
      </c>
      <c r="B330" s="412">
        <v>329</v>
      </c>
      <c r="C330" s="413" t="s">
        <v>1126</v>
      </c>
      <c r="D330" s="413" t="s">
        <v>1133</v>
      </c>
      <c r="E330" s="414" t="s">
        <v>1458</v>
      </c>
      <c r="F330" s="413" t="s">
        <v>1107</v>
      </c>
      <c r="G330" s="412" t="s">
        <v>1115</v>
      </c>
      <c r="H330" s="414" t="str">
        <f t="shared" si="5"/>
        <v>CanariasBloqueE.ExistenteB3</v>
      </c>
      <c r="I330" s="411">
        <v>64.3</v>
      </c>
      <c r="J330" s="411">
        <v>26.3</v>
      </c>
      <c r="K330" s="411">
        <v>127.9</v>
      </c>
      <c r="L330" s="411">
        <v>34.5</v>
      </c>
      <c r="M330" s="411">
        <v>20.8</v>
      </c>
      <c r="N330" s="411">
        <v>183.2</v>
      </c>
      <c r="O330" s="411">
        <v>34.700000000000003</v>
      </c>
      <c r="P330" s="411">
        <v>10</v>
      </c>
      <c r="Q330" s="411">
        <v>5.7</v>
      </c>
      <c r="R330" s="411">
        <v>50.4</v>
      </c>
      <c r="T330"/>
      <c r="V330" s="410"/>
    </row>
    <row r="331" spans="1:22">
      <c r="A331" s="411" t="s">
        <v>1105</v>
      </c>
      <c r="B331" s="412">
        <v>330</v>
      </c>
      <c r="C331" s="413" t="s">
        <v>1126</v>
      </c>
      <c r="D331" s="413" t="s">
        <v>1133</v>
      </c>
      <c r="E331" s="414" t="s">
        <v>1459</v>
      </c>
      <c r="F331" s="413" t="s">
        <v>1107</v>
      </c>
      <c r="G331" s="412" t="s">
        <v>1115</v>
      </c>
      <c r="H331" s="414" t="str">
        <f t="shared" si="5"/>
        <v>CanariasBloqueF.ExistenteB3</v>
      </c>
      <c r="I331" s="411">
        <v>70.099999999999994</v>
      </c>
      <c r="J331" s="411">
        <v>32.4</v>
      </c>
      <c r="K331" s="411">
        <v>139.5</v>
      </c>
      <c r="L331" s="411">
        <v>42.4</v>
      </c>
      <c r="M331" s="411">
        <v>22.7</v>
      </c>
      <c r="N331" s="411">
        <v>199.7</v>
      </c>
      <c r="O331" s="411">
        <v>40.6</v>
      </c>
      <c r="P331" s="411">
        <v>12.3</v>
      </c>
      <c r="Q331" s="411">
        <v>6.6</v>
      </c>
      <c r="R331" s="411">
        <v>56.9</v>
      </c>
      <c r="T331"/>
      <c r="V331" s="410"/>
    </row>
    <row r="332" spans="1:22">
      <c r="A332" s="411" t="s">
        <v>1105</v>
      </c>
      <c r="B332" s="412">
        <v>331</v>
      </c>
      <c r="C332" s="413" t="s">
        <v>1126</v>
      </c>
      <c r="D332" s="413" t="s">
        <v>1133</v>
      </c>
      <c r="E332" s="414" t="s">
        <v>1454</v>
      </c>
      <c r="F332" s="413" t="s">
        <v>1107</v>
      </c>
      <c r="G332" s="412" t="s">
        <v>1116</v>
      </c>
      <c r="H332" s="414" t="str">
        <f t="shared" si="5"/>
        <v>CanariasBloqueA.ExistenteB4</v>
      </c>
      <c r="I332" s="411">
        <v>4.5999999999999996</v>
      </c>
      <c r="J332" s="411">
        <v>7.8</v>
      </c>
      <c r="K332" s="411">
        <v>7.1</v>
      </c>
      <c r="L332" s="411">
        <v>10.199999999999999</v>
      </c>
      <c r="M332" s="411">
        <v>4.8</v>
      </c>
      <c r="N332" s="411">
        <v>22.1</v>
      </c>
      <c r="O332" s="411">
        <v>2.2999999999999998</v>
      </c>
      <c r="P332" s="411">
        <v>2.9</v>
      </c>
      <c r="Q332" s="411">
        <v>1.3</v>
      </c>
      <c r="R332" s="411">
        <v>5.9</v>
      </c>
      <c r="T332"/>
      <c r="V332" s="410"/>
    </row>
    <row r="333" spans="1:22">
      <c r="A333" s="411" t="s">
        <v>1105</v>
      </c>
      <c r="B333" s="412">
        <v>332</v>
      </c>
      <c r="C333" s="413" t="s">
        <v>1126</v>
      </c>
      <c r="D333" s="413" t="s">
        <v>1133</v>
      </c>
      <c r="E333" s="414" t="s">
        <v>1455</v>
      </c>
      <c r="F333" s="413" t="s">
        <v>1107</v>
      </c>
      <c r="G333" s="412" t="s">
        <v>1116</v>
      </c>
      <c r="H333" s="414" t="str">
        <f t="shared" si="5"/>
        <v>CanariasBloqueB.ExistenteB4</v>
      </c>
      <c r="I333" s="411">
        <v>10.7</v>
      </c>
      <c r="J333" s="411">
        <v>12.6</v>
      </c>
      <c r="K333" s="411">
        <v>16.5</v>
      </c>
      <c r="L333" s="411">
        <v>16.5</v>
      </c>
      <c r="M333" s="411">
        <v>5.7</v>
      </c>
      <c r="N333" s="411">
        <v>38.200000000000003</v>
      </c>
      <c r="O333" s="411">
        <v>4.4000000000000004</v>
      </c>
      <c r="P333" s="411">
        <v>4.8</v>
      </c>
      <c r="Q333" s="411">
        <v>1.6</v>
      </c>
      <c r="R333" s="411">
        <v>10.199999999999999</v>
      </c>
      <c r="T333"/>
      <c r="V333" s="410"/>
    </row>
    <row r="334" spans="1:22">
      <c r="A334" s="411" t="s">
        <v>1105</v>
      </c>
      <c r="B334" s="412">
        <v>333</v>
      </c>
      <c r="C334" s="413" t="s">
        <v>1126</v>
      </c>
      <c r="D334" s="413" t="s">
        <v>1133</v>
      </c>
      <c r="E334" s="414" t="s">
        <v>1456</v>
      </c>
      <c r="F334" s="413" t="s">
        <v>1107</v>
      </c>
      <c r="G334" s="412" t="s">
        <v>1116</v>
      </c>
      <c r="H334" s="414" t="str">
        <f t="shared" si="5"/>
        <v>CanariasBloqueC.ExistenteB4</v>
      </c>
      <c r="I334" s="411">
        <v>19.2</v>
      </c>
      <c r="J334" s="411">
        <v>19.5</v>
      </c>
      <c r="K334" s="411">
        <v>29.8</v>
      </c>
      <c r="L334" s="411">
        <v>25.5</v>
      </c>
      <c r="M334" s="411">
        <v>6.9</v>
      </c>
      <c r="N334" s="411">
        <v>62.3</v>
      </c>
      <c r="O334" s="411">
        <v>7.4</v>
      </c>
      <c r="P334" s="411">
        <v>7.4</v>
      </c>
      <c r="Q334" s="411">
        <v>1.9</v>
      </c>
      <c r="R334" s="411">
        <v>16.600000000000001</v>
      </c>
      <c r="T334"/>
      <c r="V334" s="410"/>
    </row>
    <row r="335" spans="1:22">
      <c r="A335" s="411" t="s">
        <v>1105</v>
      </c>
      <c r="B335" s="412">
        <v>334</v>
      </c>
      <c r="C335" s="413" t="s">
        <v>1126</v>
      </c>
      <c r="D335" s="413" t="s">
        <v>1133</v>
      </c>
      <c r="E335" s="414" t="s">
        <v>1457</v>
      </c>
      <c r="F335" s="413" t="s">
        <v>1107</v>
      </c>
      <c r="G335" s="412" t="s">
        <v>1116</v>
      </c>
      <c r="H335" s="414" t="str">
        <f t="shared" si="5"/>
        <v>CanariasBloqueD.ExistenteB4</v>
      </c>
      <c r="I335" s="411">
        <v>32.200000000000003</v>
      </c>
      <c r="J335" s="411">
        <v>30</v>
      </c>
      <c r="K335" s="411">
        <v>49.9</v>
      </c>
      <c r="L335" s="411">
        <v>39.299999999999997</v>
      </c>
      <c r="M335" s="411">
        <v>8.6999999999999993</v>
      </c>
      <c r="N335" s="411">
        <v>97.8</v>
      </c>
      <c r="O335" s="411">
        <v>11.8</v>
      </c>
      <c r="P335" s="411">
        <v>11.4</v>
      </c>
      <c r="Q335" s="411">
        <v>2.4</v>
      </c>
      <c r="R335" s="411">
        <v>26.1</v>
      </c>
      <c r="T335"/>
      <c r="V335" s="410"/>
    </row>
    <row r="336" spans="1:22">
      <c r="A336" s="411" t="s">
        <v>1105</v>
      </c>
      <c r="B336" s="412">
        <v>335</v>
      </c>
      <c r="C336" s="413" t="s">
        <v>1126</v>
      </c>
      <c r="D336" s="413" t="s">
        <v>1133</v>
      </c>
      <c r="E336" s="414" t="s">
        <v>1458</v>
      </c>
      <c r="F336" s="413" t="s">
        <v>1107</v>
      </c>
      <c r="G336" s="412" t="s">
        <v>1116</v>
      </c>
      <c r="H336" s="414" t="str">
        <f t="shared" si="5"/>
        <v>CanariasBloqueE.ExistenteB4</v>
      </c>
      <c r="I336" s="411">
        <v>64.3</v>
      </c>
      <c r="J336" s="411">
        <v>36.9</v>
      </c>
      <c r="K336" s="411">
        <v>127.9</v>
      </c>
      <c r="L336" s="411">
        <v>48.3</v>
      </c>
      <c r="M336" s="411">
        <v>20.399999999999999</v>
      </c>
      <c r="N336" s="411">
        <v>196.6</v>
      </c>
      <c r="O336" s="411">
        <v>34.700000000000003</v>
      </c>
      <c r="P336" s="411">
        <v>14</v>
      </c>
      <c r="Q336" s="411">
        <v>5.6</v>
      </c>
      <c r="R336" s="411">
        <v>54.3</v>
      </c>
      <c r="T336"/>
      <c r="V336" s="410"/>
    </row>
    <row r="337" spans="1:22">
      <c r="A337" s="411" t="s">
        <v>1105</v>
      </c>
      <c r="B337" s="412">
        <v>336</v>
      </c>
      <c r="C337" s="413" t="s">
        <v>1126</v>
      </c>
      <c r="D337" s="413" t="s">
        <v>1133</v>
      </c>
      <c r="E337" s="414" t="s">
        <v>1459</v>
      </c>
      <c r="F337" s="413" t="s">
        <v>1107</v>
      </c>
      <c r="G337" s="412" t="s">
        <v>1116</v>
      </c>
      <c r="H337" s="414" t="str">
        <f t="shared" si="5"/>
        <v>CanariasBloqueF.ExistenteB4</v>
      </c>
      <c r="I337" s="411">
        <v>70.099999999999994</v>
      </c>
      <c r="J337" s="411">
        <v>45.4</v>
      </c>
      <c r="K337" s="411">
        <v>139.5</v>
      </c>
      <c r="L337" s="411">
        <v>59.4</v>
      </c>
      <c r="M337" s="411">
        <v>22.2</v>
      </c>
      <c r="N337" s="411">
        <v>214.3</v>
      </c>
      <c r="O337" s="411">
        <v>40.6</v>
      </c>
      <c r="P337" s="411">
        <v>17.2</v>
      </c>
      <c r="Q337" s="411">
        <v>6.5</v>
      </c>
      <c r="R337" s="411">
        <v>59.2</v>
      </c>
      <c r="T337"/>
      <c r="V337" s="410"/>
    </row>
    <row r="338" spans="1:22">
      <c r="A338" s="411" t="s">
        <v>1105</v>
      </c>
      <c r="B338" s="412">
        <v>337</v>
      </c>
      <c r="C338" s="413" t="s">
        <v>1126</v>
      </c>
      <c r="D338" s="413" t="s">
        <v>1133</v>
      </c>
      <c r="E338" s="414" t="s">
        <v>1454</v>
      </c>
      <c r="F338" s="413" t="s">
        <v>1107</v>
      </c>
      <c r="G338" s="412" t="s">
        <v>1117</v>
      </c>
      <c r="H338" s="414" t="str">
        <f t="shared" si="5"/>
        <v>CanariasBloqueA.ExistenteC1</v>
      </c>
      <c r="I338" s="411">
        <v>7.7</v>
      </c>
      <c r="J338" s="411" t="s">
        <v>1122</v>
      </c>
      <c r="K338" s="411">
        <v>12</v>
      </c>
      <c r="L338" s="411" t="s">
        <v>1122</v>
      </c>
      <c r="M338" s="411">
        <v>5.8</v>
      </c>
      <c r="N338" s="411">
        <v>23.3</v>
      </c>
      <c r="O338" s="411">
        <v>3.9</v>
      </c>
      <c r="P338" s="411" t="s">
        <v>1122</v>
      </c>
      <c r="Q338" s="411">
        <v>1.6</v>
      </c>
      <c r="R338" s="411">
        <v>5.8</v>
      </c>
      <c r="T338"/>
      <c r="V338" s="410"/>
    </row>
    <row r="339" spans="1:22">
      <c r="A339" s="411" t="s">
        <v>1105</v>
      </c>
      <c r="B339" s="412">
        <v>338</v>
      </c>
      <c r="C339" s="413" t="s">
        <v>1126</v>
      </c>
      <c r="D339" s="413" t="s">
        <v>1133</v>
      </c>
      <c r="E339" s="414" t="s">
        <v>1455</v>
      </c>
      <c r="F339" s="413" t="s">
        <v>1107</v>
      </c>
      <c r="G339" s="412" t="s">
        <v>1117</v>
      </c>
      <c r="H339" s="414" t="str">
        <f t="shared" si="5"/>
        <v>CanariasBloqueB.ExistenteC1</v>
      </c>
      <c r="I339" s="411">
        <v>17.899999999999999</v>
      </c>
      <c r="J339" s="411" t="s">
        <v>1122</v>
      </c>
      <c r="K339" s="411">
        <v>27.8</v>
      </c>
      <c r="L339" s="411" t="s">
        <v>1122</v>
      </c>
      <c r="M339" s="411">
        <v>6.9</v>
      </c>
      <c r="N339" s="411">
        <v>37.9</v>
      </c>
      <c r="O339" s="411">
        <v>7.3</v>
      </c>
      <c r="P339" s="411" t="s">
        <v>1122</v>
      </c>
      <c r="Q339" s="411">
        <v>1.9</v>
      </c>
      <c r="R339" s="411">
        <v>9.4</v>
      </c>
      <c r="T339"/>
      <c r="V339" s="410"/>
    </row>
    <row r="340" spans="1:22">
      <c r="A340" s="411" t="s">
        <v>1105</v>
      </c>
      <c r="B340" s="412">
        <v>339</v>
      </c>
      <c r="C340" s="413" t="s">
        <v>1126</v>
      </c>
      <c r="D340" s="413" t="s">
        <v>1133</v>
      </c>
      <c r="E340" s="414" t="s">
        <v>1456</v>
      </c>
      <c r="F340" s="413" t="s">
        <v>1107</v>
      </c>
      <c r="G340" s="412" t="s">
        <v>1117</v>
      </c>
      <c r="H340" s="414" t="str">
        <f t="shared" si="5"/>
        <v>CanariasBloqueC.ExistenteC1</v>
      </c>
      <c r="I340" s="411">
        <v>32.4</v>
      </c>
      <c r="J340" s="411" t="s">
        <v>1122</v>
      </c>
      <c r="K340" s="411">
        <v>50.1</v>
      </c>
      <c r="L340" s="411" t="s">
        <v>1122</v>
      </c>
      <c r="M340" s="411">
        <v>8.3000000000000007</v>
      </c>
      <c r="N340" s="411">
        <v>58.7</v>
      </c>
      <c r="O340" s="411">
        <v>12.4</v>
      </c>
      <c r="P340" s="411" t="s">
        <v>1122</v>
      </c>
      <c r="Q340" s="411">
        <v>2.2999999999999998</v>
      </c>
      <c r="R340" s="411">
        <v>14.6</v>
      </c>
      <c r="T340"/>
      <c r="V340" s="410"/>
    </row>
    <row r="341" spans="1:22">
      <c r="A341" s="411" t="s">
        <v>1105</v>
      </c>
      <c r="B341" s="412">
        <v>340</v>
      </c>
      <c r="C341" s="413" t="s">
        <v>1126</v>
      </c>
      <c r="D341" s="413" t="s">
        <v>1133</v>
      </c>
      <c r="E341" s="414" t="s">
        <v>1457</v>
      </c>
      <c r="F341" s="413" t="s">
        <v>1107</v>
      </c>
      <c r="G341" s="412" t="s">
        <v>1117</v>
      </c>
      <c r="H341" s="414" t="str">
        <f t="shared" si="5"/>
        <v>CanariasBloqueD.ExistenteC1</v>
      </c>
      <c r="I341" s="411">
        <v>54.2</v>
      </c>
      <c r="J341" s="411" t="s">
        <v>1122</v>
      </c>
      <c r="K341" s="411">
        <v>83.9</v>
      </c>
      <c r="L341" s="411" t="s">
        <v>1122</v>
      </c>
      <c r="M341" s="411">
        <v>10.5</v>
      </c>
      <c r="N341" s="411">
        <v>90.2</v>
      </c>
      <c r="O341" s="411">
        <v>19.899999999999999</v>
      </c>
      <c r="P341" s="411" t="s">
        <v>1122</v>
      </c>
      <c r="Q341" s="411">
        <v>2.9</v>
      </c>
      <c r="R341" s="411">
        <v>22.5</v>
      </c>
      <c r="T341"/>
      <c r="V341" s="410"/>
    </row>
    <row r="342" spans="1:22">
      <c r="A342" s="411" t="s">
        <v>1105</v>
      </c>
      <c r="B342" s="412">
        <v>341</v>
      </c>
      <c r="C342" s="413" t="s">
        <v>1126</v>
      </c>
      <c r="D342" s="413" t="s">
        <v>1133</v>
      </c>
      <c r="E342" s="414" t="s">
        <v>1458</v>
      </c>
      <c r="F342" s="413" t="s">
        <v>1107</v>
      </c>
      <c r="G342" s="412" t="s">
        <v>1117</v>
      </c>
      <c r="H342" s="414" t="str">
        <f t="shared" si="5"/>
        <v>CanariasBloqueE.ExistenteC1</v>
      </c>
      <c r="I342" s="411">
        <v>99.8</v>
      </c>
      <c r="J342" s="411" t="s">
        <v>1122</v>
      </c>
      <c r="K342" s="411">
        <v>198.6</v>
      </c>
      <c r="L342" s="411" t="s">
        <v>1122</v>
      </c>
      <c r="M342" s="411">
        <v>21.5</v>
      </c>
      <c r="N342" s="411">
        <v>220</v>
      </c>
      <c r="O342" s="411">
        <v>53.9</v>
      </c>
      <c r="P342" s="411" t="s">
        <v>1122</v>
      </c>
      <c r="Q342" s="411">
        <v>5.9</v>
      </c>
      <c r="R342" s="411">
        <v>59.7</v>
      </c>
      <c r="T342"/>
      <c r="V342" s="410"/>
    </row>
    <row r="343" spans="1:22">
      <c r="A343" s="411" t="s">
        <v>1105</v>
      </c>
      <c r="B343" s="412">
        <v>342</v>
      </c>
      <c r="C343" s="413" t="s">
        <v>1126</v>
      </c>
      <c r="D343" s="413" t="s">
        <v>1133</v>
      </c>
      <c r="E343" s="414" t="s">
        <v>1459</v>
      </c>
      <c r="F343" s="413" t="s">
        <v>1107</v>
      </c>
      <c r="G343" s="412" t="s">
        <v>1117</v>
      </c>
      <c r="H343" s="414" t="str">
        <f t="shared" si="5"/>
        <v>CanariasBloqueF.ExistenteC1</v>
      </c>
      <c r="I343" s="411">
        <v>108.8</v>
      </c>
      <c r="J343" s="411" t="s">
        <v>1122</v>
      </c>
      <c r="K343" s="411">
        <v>232.3</v>
      </c>
      <c r="L343" s="411" t="s">
        <v>1122</v>
      </c>
      <c r="M343" s="411">
        <v>23.4</v>
      </c>
      <c r="N343" s="411">
        <v>248.6</v>
      </c>
      <c r="O343" s="411">
        <v>63</v>
      </c>
      <c r="P343" s="411" t="s">
        <v>1122</v>
      </c>
      <c r="Q343" s="411">
        <v>6.9</v>
      </c>
      <c r="R343" s="411">
        <v>71.7</v>
      </c>
      <c r="T343"/>
      <c r="V343" s="410"/>
    </row>
    <row r="344" spans="1:22">
      <c r="A344" s="411" t="s">
        <v>1105</v>
      </c>
      <c r="B344" s="412">
        <v>343</v>
      </c>
      <c r="C344" s="413" t="s">
        <v>1126</v>
      </c>
      <c r="D344" s="413" t="s">
        <v>1133</v>
      </c>
      <c r="E344" s="414" t="s">
        <v>1454</v>
      </c>
      <c r="F344" s="413" t="s">
        <v>1107</v>
      </c>
      <c r="G344" s="412" t="s">
        <v>1118</v>
      </c>
      <c r="H344" s="414" t="str">
        <f t="shared" si="5"/>
        <v>CanariasBloqueA.ExistenteC2</v>
      </c>
      <c r="I344" s="411">
        <v>7.7</v>
      </c>
      <c r="J344" s="411">
        <v>2.1</v>
      </c>
      <c r="K344" s="411">
        <v>12</v>
      </c>
      <c r="L344" s="411">
        <v>2.7</v>
      </c>
      <c r="M344" s="411">
        <v>5.8</v>
      </c>
      <c r="N344" s="411">
        <v>26.8</v>
      </c>
      <c r="O344" s="411">
        <v>3.9</v>
      </c>
      <c r="P344" s="411">
        <v>0.8</v>
      </c>
      <c r="Q344" s="411">
        <v>1.6</v>
      </c>
      <c r="R344" s="411">
        <v>6.8</v>
      </c>
      <c r="T344"/>
      <c r="V344" s="410"/>
    </row>
    <row r="345" spans="1:22">
      <c r="A345" s="411" t="s">
        <v>1105</v>
      </c>
      <c r="B345" s="412">
        <v>344</v>
      </c>
      <c r="C345" s="413" t="s">
        <v>1126</v>
      </c>
      <c r="D345" s="413" t="s">
        <v>1133</v>
      </c>
      <c r="E345" s="414" t="s">
        <v>1455</v>
      </c>
      <c r="F345" s="413" t="s">
        <v>1107</v>
      </c>
      <c r="G345" s="412" t="s">
        <v>1118</v>
      </c>
      <c r="H345" s="414" t="str">
        <f t="shared" si="5"/>
        <v>CanariasBloqueB.ExistenteC2</v>
      </c>
      <c r="I345" s="411">
        <v>17.899999999999999</v>
      </c>
      <c r="J345" s="411">
        <v>3.9</v>
      </c>
      <c r="K345" s="411">
        <v>27.8</v>
      </c>
      <c r="L345" s="411">
        <v>5.0999999999999996</v>
      </c>
      <c r="M345" s="411">
        <v>6.8</v>
      </c>
      <c r="N345" s="411">
        <v>43.4</v>
      </c>
      <c r="O345" s="411">
        <v>7.3</v>
      </c>
      <c r="P345" s="411">
        <v>1.5</v>
      </c>
      <c r="Q345" s="411">
        <v>1.9</v>
      </c>
      <c r="R345" s="411">
        <v>11</v>
      </c>
      <c r="T345"/>
      <c r="V345" s="410"/>
    </row>
    <row r="346" spans="1:22">
      <c r="A346" s="411" t="s">
        <v>1105</v>
      </c>
      <c r="B346" s="412">
        <v>345</v>
      </c>
      <c r="C346" s="413" t="s">
        <v>1126</v>
      </c>
      <c r="D346" s="413" t="s">
        <v>1133</v>
      </c>
      <c r="E346" s="414" t="s">
        <v>1456</v>
      </c>
      <c r="F346" s="413" t="s">
        <v>1107</v>
      </c>
      <c r="G346" s="412" t="s">
        <v>1118</v>
      </c>
      <c r="H346" s="414" t="str">
        <f t="shared" si="5"/>
        <v>CanariasBloqueC.ExistenteC2</v>
      </c>
      <c r="I346" s="411">
        <v>32.4</v>
      </c>
      <c r="J346" s="411">
        <v>6.6</v>
      </c>
      <c r="K346" s="411">
        <v>50.1</v>
      </c>
      <c r="L346" s="411">
        <v>8.6999999999999993</v>
      </c>
      <c r="M346" s="411">
        <v>8.3000000000000007</v>
      </c>
      <c r="N346" s="411">
        <v>67.3</v>
      </c>
      <c r="O346" s="411">
        <v>12.4</v>
      </c>
      <c r="P346" s="411">
        <v>2.5</v>
      </c>
      <c r="Q346" s="411">
        <v>2.2999999999999998</v>
      </c>
      <c r="R346" s="411">
        <v>17.100000000000001</v>
      </c>
      <c r="T346"/>
      <c r="V346" s="410"/>
    </row>
    <row r="347" spans="1:22">
      <c r="A347" s="411" t="s">
        <v>1105</v>
      </c>
      <c r="B347" s="412">
        <v>346</v>
      </c>
      <c r="C347" s="413" t="s">
        <v>1126</v>
      </c>
      <c r="D347" s="413" t="s">
        <v>1133</v>
      </c>
      <c r="E347" s="414" t="s">
        <v>1457</v>
      </c>
      <c r="F347" s="413" t="s">
        <v>1107</v>
      </c>
      <c r="G347" s="412" t="s">
        <v>1118</v>
      </c>
      <c r="H347" s="414" t="str">
        <f t="shared" si="5"/>
        <v>CanariasBloqueD.ExistenteC2</v>
      </c>
      <c r="I347" s="411">
        <v>54.2</v>
      </c>
      <c r="J347" s="411">
        <v>10.6</v>
      </c>
      <c r="K347" s="411">
        <v>83.9</v>
      </c>
      <c r="L347" s="411">
        <v>13.9</v>
      </c>
      <c r="M347" s="411">
        <v>10.4</v>
      </c>
      <c r="N347" s="411">
        <v>103.4</v>
      </c>
      <c r="O347" s="411">
        <v>19.899999999999999</v>
      </c>
      <c r="P347" s="411">
        <v>4</v>
      </c>
      <c r="Q347" s="411">
        <v>2.8</v>
      </c>
      <c r="R347" s="411">
        <v>26.3</v>
      </c>
      <c r="T347"/>
      <c r="V347" s="410"/>
    </row>
    <row r="348" spans="1:22">
      <c r="A348" s="411" t="s">
        <v>1105</v>
      </c>
      <c r="B348" s="412">
        <v>347</v>
      </c>
      <c r="C348" s="413" t="s">
        <v>1126</v>
      </c>
      <c r="D348" s="413" t="s">
        <v>1133</v>
      </c>
      <c r="E348" s="414" t="s">
        <v>1458</v>
      </c>
      <c r="F348" s="413" t="s">
        <v>1107</v>
      </c>
      <c r="G348" s="412" t="s">
        <v>1118</v>
      </c>
      <c r="H348" s="414" t="str">
        <f t="shared" si="5"/>
        <v>CanariasBloqueE.ExistenteC2</v>
      </c>
      <c r="I348" s="411">
        <v>99.8</v>
      </c>
      <c r="J348" s="411">
        <v>12.8</v>
      </c>
      <c r="K348" s="411">
        <v>198.6</v>
      </c>
      <c r="L348" s="411">
        <v>16.7</v>
      </c>
      <c r="M348" s="411">
        <v>21.3</v>
      </c>
      <c r="N348" s="411">
        <v>236.6</v>
      </c>
      <c r="O348" s="411">
        <v>53.9</v>
      </c>
      <c r="P348" s="411">
        <v>4.9000000000000004</v>
      </c>
      <c r="Q348" s="411">
        <v>5.8</v>
      </c>
      <c r="R348" s="411">
        <v>64.5</v>
      </c>
      <c r="T348"/>
      <c r="V348" s="410"/>
    </row>
    <row r="349" spans="1:22">
      <c r="A349" s="411" t="s">
        <v>1105</v>
      </c>
      <c r="B349" s="412">
        <v>348</v>
      </c>
      <c r="C349" s="413" t="s">
        <v>1126</v>
      </c>
      <c r="D349" s="413" t="s">
        <v>1133</v>
      </c>
      <c r="E349" s="414" t="s">
        <v>1459</v>
      </c>
      <c r="F349" s="413" t="s">
        <v>1107</v>
      </c>
      <c r="G349" s="412" t="s">
        <v>1118</v>
      </c>
      <c r="H349" s="414" t="str">
        <f t="shared" si="5"/>
        <v>CanariasBloqueF.ExistenteC2</v>
      </c>
      <c r="I349" s="411">
        <v>108.8</v>
      </c>
      <c r="J349" s="411">
        <v>15.7</v>
      </c>
      <c r="K349" s="411">
        <v>232.3</v>
      </c>
      <c r="L349" s="411">
        <v>20.6</v>
      </c>
      <c r="M349" s="411">
        <v>23.2</v>
      </c>
      <c r="N349" s="411">
        <v>267.3</v>
      </c>
      <c r="O349" s="411">
        <v>63</v>
      </c>
      <c r="P349" s="411">
        <v>6</v>
      </c>
      <c r="Q349" s="411">
        <v>6.8</v>
      </c>
      <c r="R349" s="411">
        <v>75.5</v>
      </c>
      <c r="T349"/>
      <c r="V349" s="410"/>
    </row>
    <row r="350" spans="1:22">
      <c r="A350" s="411" t="s">
        <v>1105</v>
      </c>
      <c r="B350" s="412">
        <v>349</v>
      </c>
      <c r="C350" s="413" t="s">
        <v>1126</v>
      </c>
      <c r="D350" s="413" t="s">
        <v>1133</v>
      </c>
      <c r="E350" s="414" t="s">
        <v>1454</v>
      </c>
      <c r="F350" s="413" t="s">
        <v>1107</v>
      </c>
      <c r="G350" s="412" t="s">
        <v>1119</v>
      </c>
      <c r="H350" s="414" t="str">
        <f t="shared" si="5"/>
        <v>CanariasBloqueA.ExistenteC3</v>
      </c>
      <c r="I350" s="411">
        <v>7.7</v>
      </c>
      <c r="J350" s="411">
        <v>5.5</v>
      </c>
      <c r="K350" s="411">
        <v>12</v>
      </c>
      <c r="L350" s="411">
        <v>7.2</v>
      </c>
      <c r="M350" s="411">
        <v>5.8</v>
      </c>
      <c r="N350" s="411">
        <v>27.2</v>
      </c>
      <c r="O350" s="411">
        <v>3.9</v>
      </c>
      <c r="P350" s="411">
        <v>2.1</v>
      </c>
      <c r="Q350" s="411">
        <v>1.6</v>
      </c>
      <c r="R350" s="411">
        <v>7</v>
      </c>
      <c r="T350"/>
      <c r="V350" s="410"/>
    </row>
    <row r="351" spans="1:22">
      <c r="A351" s="411" t="s">
        <v>1105</v>
      </c>
      <c r="B351" s="412">
        <v>350</v>
      </c>
      <c r="C351" s="413" t="s">
        <v>1126</v>
      </c>
      <c r="D351" s="413" t="s">
        <v>1133</v>
      </c>
      <c r="E351" s="414" t="s">
        <v>1455</v>
      </c>
      <c r="F351" s="413" t="s">
        <v>1107</v>
      </c>
      <c r="G351" s="412" t="s">
        <v>1119</v>
      </c>
      <c r="H351" s="414" t="str">
        <f t="shared" si="5"/>
        <v>CanariasBloqueB.ExistenteC3</v>
      </c>
      <c r="I351" s="411">
        <v>17.899999999999999</v>
      </c>
      <c r="J351" s="411">
        <v>8.9</v>
      </c>
      <c r="K351" s="411">
        <v>27.8</v>
      </c>
      <c r="L351" s="411">
        <v>11.7</v>
      </c>
      <c r="M351" s="411">
        <v>6.8</v>
      </c>
      <c r="N351" s="411">
        <v>47</v>
      </c>
      <c r="O351" s="411">
        <v>7.3</v>
      </c>
      <c r="P351" s="411">
        <v>3.4</v>
      </c>
      <c r="Q351" s="411">
        <v>1.9</v>
      </c>
      <c r="R351" s="411">
        <v>12.2</v>
      </c>
      <c r="T351"/>
      <c r="V351" s="410"/>
    </row>
    <row r="352" spans="1:22">
      <c r="A352" s="411" t="s">
        <v>1105</v>
      </c>
      <c r="B352" s="412">
        <v>351</v>
      </c>
      <c r="C352" s="413" t="s">
        <v>1126</v>
      </c>
      <c r="D352" s="413" t="s">
        <v>1133</v>
      </c>
      <c r="E352" s="414" t="s">
        <v>1456</v>
      </c>
      <c r="F352" s="413" t="s">
        <v>1107</v>
      </c>
      <c r="G352" s="412" t="s">
        <v>1119</v>
      </c>
      <c r="H352" s="414" t="str">
        <f t="shared" si="5"/>
        <v>CanariasBloqueC.ExistenteC3</v>
      </c>
      <c r="I352" s="411">
        <v>32.4</v>
      </c>
      <c r="J352" s="411">
        <v>13.9</v>
      </c>
      <c r="K352" s="411">
        <v>50.1</v>
      </c>
      <c r="L352" s="411">
        <v>18.2</v>
      </c>
      <c r="M352" s="411">
        <v>8.3000000000000007</v>
      </c>
      <c r="N352" s="411">
        <v>76.8</v>
      </c>
      <c r="O352" s="411">
        <v>12.4</v>
      </c>
      <c r="P352" s="411">
        <v>5.3</v>
      </c>
      <c r="Q352" s="411">
        <v>2.2999999999999998</v>
      </c>
      <c r="R352" s="411">
        <v>19.899999999999999</v>
      </c>
      <c r="T352"/>
      <c r="V352" s="410"/>
    </row>
    <row r="353" spans="1:22">
      <c r="A353" s="411" t="s">
        <v>1105</v>
      </c>
      <c r="B353" s="412">
        <v>352</v>
      </c>
      <c r="C353" s="413" t="s">
        <v>1126</v>
      </c>
      <c r="D353" s="413" t="s">
        <v>1133</v>
      </c>
      <c r="E353" s="414" t="s">
        <v>1457</v>
      </c>
      <c r="F353" s="413" t="s">
        <v>1107</v>
      </c>
      <c r="G353" s="412" t="s">
        <v>1119</v>
      </c>
      <c r="H353" s="414" t="str">
        <f t="shared" si="5"/>
        <v>CanariasBloqueD.ExistenteC3</v>
      </c>
      <c r="I353" s="411">
        <v>54.2</v>
      </c>
      <c r="J353" s="411">
        <v>21.3</v>
      </c>
      <c r="K353" s="411">
        <v>83.9</v>
      </c>
      <c r="L353" s="411">
        <v>27.9</v>
      </c>
      <c r="M353" s="411">
        <v>10.4</v>
      </c>
      <c r="N353" s="411">
        <v>120.5</v>
      </c>
      <c r="O353" s="411">
        <v>19.899999999999999</v>
      </c>
      <c r="P353" s="411">
        <v>8.1</v>
      </c>
      <c r="Q353" s="411">
        <v>2.8</v>
      </c>
      <c r="R353" s="411">
        <v>31.2</v>
      </c>
      <c r="T353"/>
      <c r="V353" s="410"/>
    </row>
    <row r="354" spans="1:22">
      <c r="A354" s="411" t="s">
        <v>1105</v>
      </c>
      <c r="B354" s="412">
        <v>353</v>
      </c>
      <c r="C354" s="413" t="s">
        <v>1126</v>
      </c>
      <c r="D354" s="413" t="s">
        <v>1133</v>
      </c>
      <c r="E354" s="414" t="s">
        <v>1458</v>
      </c>
      <c r="F354" s="413" t="s">
        <v>1107</v>
      </c>
      <c r="G354" s="412" t="s">
        <v>1119</v>
      </c>
      <c r="H354" s="414" t="str">
        <f t="shared" si="5"/>
        <v>CanariasBloqueE.ExistenteC3</v>
      </c>
      <c r="I354" s="411">
        <v>99.8</v>
      </c>
      <c r="J354" s="411">
        <v>26.3</v>
      </c>
      <c r="K354" s="411">
        <v>198.6</v>
      </c>
      <c r="L354" s="411">
        <v>34.5</v>
      </c>
      <c r="M354" s="411">
        <v>21.3</v>
      </c>
      <c r="N354" s="411">
        <v>254.3</v>
      </c>
      <c r="O354" s="411">
        <v>53.9</v>
      </c>
      <c r="P354" s="411">
        <v>10</v>
      </c>
      <c r="Q354" s="411">
        <v>5.8</v>
      </c>
      <c r="R354" s="411">
        <v>69.7</v>
      </c>
      <c r="T354"/>
      <c r="V354" s="410"/>
    </row>
    <row r="355" spans="1:22">
      <c r="A355" s="411" t="s">
        <v>1105</v>
      </c>
      <c r="B355" s="412">
        <v>354</v>
      </c>
      <c r="C355" s="413" t="s">
        <v>1126</v>
      </c>
      <c r="D355" s="413" t="s">
        <v>1133</v>
      </c>
      <c r="E355" s="414" t="s">
        <v>1459</v>
      </c>
      <c r="F355" s="413" t="s">
        <v>1107</v>
      </c>
      <c r="G355" s="412" t="s">
        <v>1119</v>
      </c>
      <c r="H355" s="414" t="str">
        <f t="shared" si="5"/>
        <v>CanariasBloqueF.ExistenteC3</v>
      </c>
      <c r="I355" s="411">
        <v>108.8</v>
      </c>
      <c r="J355" s="411">
        <v>32.4</v>
      </c>
      <c r="K355" s="411">
        <v>232.3</v>
      </c>
      <c r="L355" s="411">
        <v>42.4</v>
      </c>
      <c r="M355" s="411">
        <v>23.2</v>
      </c>
      <c r="N355" s="411">
        <v>277.2</v>
      </c>
      <c r="O355" s="411">
        <v>63</v>
      </c>
      <c r="P355" s="411">
        <v>12.3</v>
      </c>
      <c r="Q355" s="411">
        <v>6.8</v>
      </c>
      <c r="R355" s="411">
        <v>78.8</v>
      </c>
      <c r="T355"/>
      <c r="V355" s="410"/>
    </row>
    <row r="356" spans="1:22">
      <c r="A356" s="411" t="s">
        <v>1105</v>
      </c>
      <c r="B356" s="412">
        <v>355</v>
      </c>
      <c r="C356" s="413" t="s">
        <v>1126</v>
      </c>
      <c r="D356" s="413" t="s">
        <v>1133</v>
      </c>
      <c r="E356" s="414" t="s">
        <v>1454</v>
      </c>
      <c r="F356" s="413" t="s">
        <v>1107</v>
      </c>
      <c r="G356" s="412" t="s">
        <v>1120</v>
      </c>
      <c r="H356" s="414" t="str">
        <f t="shared" si="5"/>
        <v>CanariasBloqueA.ExistenteC4</v>
      </c>
      <c r="I356" s="411">
        <v>7.7</v>
      </c>
      <c r="J356" s="411">
        <v>7.8</v>
      </c>
      <c r="K356" s="411">
        <v>12</v>
      </c>
      <c r="L356" s="411">
        <v>10.199999999999999</v>
      </c>
      <c r="M356" s="411">
        <v>5.7</v>
      </c>
      <c r="N356" s="411">
        <v>29.8</v>
      </c>
      <c r="O356" s="411">
        <v>3.9</v>
      </c>
      <c r="P356" s="411">
        <v>2.9</v>
      </c>
      <c r="Q356" s="411">
        <v>1.5</v>
      </c>
      <c r="R356" s="411">
        <v>7.8</v>
      </c>
      <c r="T356"/>
      <c r="V356" s="410"/>
    </row>
    <row r="357" spans="1:22">
      <c r="A357" s="411" t="s">
        <v>1105</v>
      </c>
      <c r="B357" s="412">
        <v>356</v>
      </c>
      <c r="C357" s="413" t="s">
        <v>1126</v>
      </c>
      <c r="D357" s="413" t="s">
        <v>1133</v>
      </c>
      <c r="E357" s="414" t="s">
        <v>1455</v>
      </c>
      <c r="F357" s="413" t="s">
        <v>1107</v>
      </c>
      <c r="G357" s="412" t="s">
        <v>1120</v>
      </c>
      <c r="H357" s="414" t="str">
        <f t="shared" si="5"/>
        <v>CanariasBloqueB.ExistenteC4</v>
      </c>
      <c r="I357" s="411">
        <v>17.899999999999999</v>
      </c>
      <c r="J357" s="411">
        <v>12.6</v>
      </c>
      <c r="K357" s="411">
        <v>27.8</v>
      </c>
      <c r="L357" s="411">
        <v>16.5</v>
      </c>
      <c r="M357" s="411">
        <v>6.7</v>
      </c>
      <c r="N357" s="411">
        <v>51.5</v>
      </c>
      <c r="O357" s="411">
        <v>7.3</v>
      </c>
      <c r="P357" s="411">
        <v>4.8</v>
      </c>
      <c r="Q357" s="411">
        <v>1.8</v>
      </c>
      <c r="R357" s="411">
        <v>13.5</v>
      </c>
      <c r="T357"/>
      <c r="V357" s="410"/>
    </row>
    <row r="358" spans="1:22">
      <c r="A358" s="411" t="s">
        <v>1105</v>
      </c>
      <c r="B358" s="412">
        <v>357</v>
      </c>
      <c r="C358" s="413" t="s">
        <v>1126</v>
      </c>
      <c r="D358" s="413" t="s">
        <v>1133</v>
      </c>
      <c r="E358" s="414" t="s">
        <v>1456</v>
      </c>
      <c r="F358" s="413" t="s">
        <v>1107</v>
      </c>
      <c r="G358" s="412" t="s">
        <v>1120</v>
      </c>
      <c r="H358" s="414" t="str">
        <f t="shared" si="5"/>
        <v>CanariasBloqueC.ExistenteC4</v>
      </c>
      <c r="I358" s="411">
        <v>32.4</v>
      </c>
      <c r="J358" s="411">
        <v>19.5</v>
      </c>
      <c r="K358" s="411">
        <v>50.1</v>
      </c>
      <c r="L358" s="411">
        <v>25.5</v>
      </c>
      <c r="M358" s="411">
        <v>8.1</v>
      </c>
      <c r="N358" s="411">
        <v>84</v>
      </c>
      <c r="O358" s="411">
        <v>12.4</v>
      </c>
      <c r="P358" s="411">
        <v>7.4</v>
      </c>
      <c r="Q358" s="411">
        <v>2.2000000000000002</v>
      </c>
      <c r="R358" s="411">
        <v>21.9</v>
      </c>
      <c r="T358"/>
      <c r="V358" s="410"/>
    </row>
    <row r="359" spans="1:22">
      <c r="A359" s="411" t="s">
        <v>1105</v>
      </c>
      <c r="B359" s="412">
        <v>358</v>
      </c>
      <c r="C359" s="413" t="s">
        <v>1126</v>
      </c>
      <c r="D359" s="413" t="s">
        <v>1133</v>
      </c>
      <c r="E359" s="414" t="s">
        <v>1457</v>
      </c>
      <c r="F359" s="413" t="s">
        <v>1107</v>
      </c>
      <c r="G359" s="412" t="s">
        <v>1120</v>
      </c>
      <c r="H359" s="414" t="str">
        <f t="shared" si="5"/>
        <v>CanariasBloqueD.ExistenteC4</v>
      </c>
      <c r="I359" s="411">
        <v>54.2</v>
      </c>
      <c r="J359" s="411">
        <v>30</v>
      </c>
      <c r="K359" s="411">
        <v>83.9</v>
      </c>
      <c r="L359" s="411">
        <v>39.299999999999997</v>
      </c>
      <c r="M359" s="411">
        <v>10.1</v>
      </c>
      <c r="N359" s="411">
        <v>131.80000000000001</v>
      </c>
      <c r="O359" s="411">
        <v>19.899999999999999</v>
      </c>
      <c r="P359" s="411">
        <v>11.4</v>
      </c>
      <c r="Q359" s="411">
        <v>2.8</v>
      </c>
      <c r="R359" s="411">
        <v>34.5</v>
      </c>
      <c r="T359"/>
      <c r="V359" s="410"/>
    </row>
    <row r="360" spans="1:22">
      <c r="A360" s="411" t="s">
        <v>1105</v>
      </c>
      <c r="B360" s="412">
        <v>359</v>
      </c>
      <c r="C360" s="413" t="s">
        <v>1126</v>
      </c>
      <c r="D360" s="413" t="s">
        <v>1133</v>
      </c>
      <c r="E360" s="414" t="s">
        <v>1458</v>
      </c>
      <c r="F360" s="413" t="s">
        <v>1107</v>
      </c>
      <c r="G360" s="412" t="s">
        <v>1120</v>
      </c>
      <c r="H360" s="414" t="str">
        <f t="shared" si="5"/>
        <v>CanariasBloqueE.ExistenteC4</v>
      </c>
      <c r="I360" s="411">
        <v>99.8</v>
      </c>
      <c r="J360" s="411">
        <v>36.9</v>
      </c>
      <c r="K360" s="411">
        <v>198.6</v>
      </c>
      <c r="L360" s="411">
        <v>48.3</v>
      </c>
      <c r="M360" s="411">
        <v>20.8</v>
      </c>
      <c r="N360" s="411">
        <v>267.7</v>
      </c>
      <c r="O360" s="411">
        <v>53.9</v>
      </c>
      <c r="P360" s="411">
        <v>14</v>
      </c>
      <c r="Q360" s="411">
        <v>5.7</v>
      </c>
      <c r="R360" s="411">
        <v>73.599999999999994</v>
      </c>
      <c r="T360"/>
      <c r="V360" s="410"/>
    </row>
    <row r="361" spans="1:22">
      <c r="A361" s="411" t="s">
        <v>1105</v>
      </c>
      <c r="B361" s="412">
        <v>360</v>
      </c>
      <c r="C361" s="413" t="s">
        <v>1126</v>
      </c>
      <c r="D361" s="413" t="s">
        <v>1133</v>
      </c>
      <c r="E361" s="414" t="s">
        <v>1459</v>
      </c>
      <c r="F361" s="413" t="s">
        <v>1107</v>
      </c>
      <c r="G361" s="412" t="s">
        <v>1120</v>
      </c>
      <c r="H361" s="414" t="str">
        <f t="shared" si="5"/>
        <v>CanariasBloqueF.ExistenteC4</v>
      </c>
      <c r="I361" s="411">
        <v>108.8</v>
      </c>
      <c r="J361" s="411">
        <v>45.4</v>
      </c>
      <c r="K361" s="411">
        <v>232.3</v>
      </c>
      <c r="L361" s="411">
        <v>59.4</v>
      </c>
      <c r="M361" s="411">
        <v>22.7</v>
      </c>
      <c r="N361" s="411">
        <v>302.5</v>
      </c>
      <c r="O361" s="411">
        <v>63</v>
      </c>
      <c r="P361" s="411">
        <v>17.2</v>
      </c>
      <c r="Q361" s="411">
        <v>6.6</v>
      </c>
      <c r="R361" s="411">
        <v>83.1</v>
      </c>
      <c r="T361"/>
      <c r="V361" s="410"/>
    </row>
    <row r="362" spans="1:22">
      <c r="A362" s="411" t="s">
        <v>1105</v>
      </c>
      <c r="B362" s="412">
        <v>361</v>
      </c>
      <c r="C362" s="413" t="s">
        <v>1126</v>
      </c>
      <c r="D362" s="413" t="s">
        <v>1133</v>
      </c>
      <c r="E362" s="414" t="s">
        <v>1454</v>
      </c>
      <c r="F362" s="413" t="s">
        <v>1107</v>
      </c>
      <c r="G362" s="412" t="s">
        <v>1121</v>
      </c>
      <c r="H362" s="414" t="str">
        <f t="shared" si="5"/>
        <v>CanariasBloqueA.ExistenteD1</v>
      </c>
      <c r="I362" s="411">
        <v>11.7</v>
      </c>
      <c r="J362" s="411" t="s">
        <v>758</v>
      </c>
      <c r="K362" s="411">
        <v>18.100000000000001</v>
      </c>
      <c r="L362" s="411" t="s">
        <v>758</v>
      </c>
      <c r="M362" s="411">
        <v>6</v>
      </c>
      <c r="N362" s="411">
        <v>37.299999999999997</v>
      </c>
      <c r="O362" s="411">
        <v>5.8</v>
      </c>
      <c r="P362" s="411" t="s">
        <v>758</v>
      </c>
      <c r="Q362" s="411">
        <v>1.6</v>
      </c>
      <c r="R362" s="411">
        <v>9.1999999999999993</v>
      </c>
      <c r="T362"/>
      <c r="V362" s="410"/>
    </row>
    <row r="363" spans="1:22">
      <c r="A363" s="411" t="s">
        <v>1105</v>
      </c>
      <c r="B363" s="412">
        <v>362</v>
      </c>
      <c r="C363" s="413" t="s">
        <v>1126</v>
      </c>
      <c r="D363" s="413" t="s">
        <v>1133</v>
      </c>
      <c r="E363" s="414" t="s">
        <v>1455</v>
      </c>
      <c r="F363" s="413" t="s">
        <v>1107</v>
      </c>
      <c r="G363" s="412" t="s">
        <v>1121</v>
      </c>
      <c r="H363" s="414" t="str">
        <f t="shared" si="5"/>
        <v>CanariasBloqueB.ExistenteD1</v>
      </c>
      <c r="I363" s="411">
        <v>27</v>
      </c>
      <c r="J363" s="411" t="s">
        <v>758</v>
      </c>
      <c r="K363" s="411">
        <v>41.9</v>
      </c>
      <c r="L363" s="411" t="s">
        <v>758</v>
      </c>
      <c r="M363" s="411">
        <v>7.1</v>
      </c>
      <c r="N363" s="411">
        <v>57.3</v>
      </c>
      <c r="O363" s="411">
        <v>11.1</v>
      </c>
      <c r="P363" s="411" t="s">
        <v>758</v>
      </c>
      <c r="Q363" s="411">
        <v>1.9</v>
      </c>
      <c r="R363" s="411">
        <v>14.2</v>
      </c>
      <c r="T363"/>
      <c r="V363" s="410"/>
    </row>
    <row r="364" spans="1:22">
      <c r="A364" s="411" t="s">
        <v>1105</v>
      </c>
      <c r="B364" s="412">
        <v>363</v>
      </c>
      <c r="C364" s="413" t="s">
        <v>1126</v>
      </c>
      <c r="D364" s="413" t="s">
        <v>1133</v>
      </c>
      <c r="E364" s="414" t="s">
        <v>1456</v>
      </c>
      <c r="F364" s="413" t="s">
        <v>1107</v>
      </c>
      <c r="G364" s="412" t="s">
        <v>1121</v>
      </c>
      <c r="H364" s="414" t="str">
        <f t="shared" si="5"/>
        <v>CanariasBloqueC.ExistenteD1</v>
      </c>
      <c r="I364" s="411">
        <v>48.7</v>
      </c>
      <c r="J364" s="411" t="s">
        <v>758</v>
      </c>
      <c r="K364" s="411">
        <v>75.5</v>
      </c>
      <c r="L364" s="411" t="s">
        <v>758</v>
      </c>
      <c r="M364" s="411">
        <v>8.6</v>
      </c>
      <c r="N364" s="411">
        <v>85.5</v>
      </c>
      <c r="O364" s="411">
        <v>18.7</v>
      </c>
      <c r="P364" s="411" t="s">
        <v>758</v>
      </c>
      <c r="Q364" s="411">
        <v>2.2999999999999998</v>
      </c>
      <c r="R364" s="411">
        <v>21.2</v>
      </c>
      <c r="T364"/>
      <c r="V364" s="410"/>
    </row>
    <row r="365" spans="1:22">
      <c r="A365" s="411" t="s">
        <v>1105</v>
      </c>
      <c r="B365" s="412">
        <v>364</v>
      </c>
      <c r="C365" s="413" t="s">
        <v>1126</v>
      </c>
      <c r="D365" s="413" t="s">
        <v>1133</v>
      </c>
      <c r="E365" s="414" t="s">
        <v>1457</v>
      </c>
      <c r="F365" s="413" t="s">
        <v>1107</v>
      </c>
      <c r="G365" s="412" t="s">
        <v>1121</v>
      </c>
      <c r="H365" s="414" t="str">
        <f t="shared" si="5"/>
        <v>CanariasBloqueD.ExistenteD1</v>
      </c>
      <c r="I365" s="411">
        <v>81.599999999999994</v>
      </c>
      <c r="J365" s="411" t="s">
        <v>758</v>
      </c>
      <c r="K365" s="411">
        <v>126.4</v>
      </c>
      <c r="L365" s="411" t="s">
        <v>758</v>
      </c>
      <c r="M365" s="411">
        <v>10.8</v>
      </c>
      <c r="N365" s="411">
        <v>127.4</v>
      </c>
      <c r="O365" s="411">
        <v>30</v>
      </c>
      <c r="P365" s="411" t="s">
        <v>758</v>
      </c>
      <c r="Q365" s="411">
        <v>2.9</v>
      </c>
      <c r="R365" s="411">
        <v>31.6</v>
      </c>
      <c r="T365"/>
      <c r="V365" s="410"/>
    </row>
    <row r="366" spans="1:22">
      <c r="A366" s="411" t="s">
        <v>1105</v>
      </c>
      <c r="B366" s="412">
        <v>365</v>
      </c>
      <c r="C366" s="413" t="s">
        <v>1126</v>
      </c>
      <c r="D366" s="413" t="s">
        <v>1133</v>
      </c>
      <c r="E366" s="414" t="s">
        <v>1458</v>
      </c>
      <c r="F366" s="413" t="s">
        <v>1107</v>
      </c>
      <c r="G366" s="412" t="s">
        <v>1121</v>
      </c>
      <c r="H366" s="414" t="str">
        <f t="shared" si="5"/>
        <v>CanariasBloqueE.ExistenteD1</v>
      </c>
      <c r="I366" s="411">
        <v>144.1</v>
      </c>
      <c r="J366" s="411" t="s">
        <v>758</v>
      </c>
      <c r="K366" s="411">
        <v>286.8</v>
      </c>
      <c r="L366" s="411" t="s">
        <v>758</v>
      </c>
      <c r="M366" s="411">
        <v>22.1</v>
      </c>
      <c r="N366" s="411">
        <v>309</v>
      </c>
      <c r="O366" s="411">
        <v>77.8</v>
      </c>
      <c r="P366" s="411" t="s">
        <v>758</v>
      </c>
      <c r="Q366" s="411">
        <v>6</v>
      </c>
      <c r="R366" s="411">
        <v>83.9</v>
      </c>
      <c r="T366"/>
      <c r="V366" s="410"/>
    </row>
    <row r="367" spans="1:22">
      <c r="A367" s="411" t="s">
        <v>1105</v>
      </c>
      <c r="B367" s="412">
        <v>366</v>
      </c>
      <c r="C367" s="413" t="s">
        <v>1126</v>
      </c>
      <c r="D367" s="413" t="s">
        <v>1133</v>
      </c>
      <c r="E367" s="414" t="s">
        <v>1459</v>
      </c>
      <c r="F367" s="413" t="s">
        <v>1107</v>
      </c>
      <c r="G367" s="412" t="s">
        <v>1121</v>
      </c>
      <c r="H367" s="414" t="str">
        <f t="shared" si="5"/>
        <v>CanariasBloqueF.ExistenteD1</v>
      </c>
      <c r="I367" s="411">
        <v>157.1</v>
      </c>
      <c r="J367" s="411" t="s">
        <v>758</v>
      </c>
      <c r="K367" s="411">
        <v>335.6</v>
      </c>
      <c r="L367" s="411" t="s">
        <v>758</v>
      </c>
      <c r="M367" s="411">
        <v>24.1</v>
      </c>
      <c r="N367" s="411">
        <v>361.5</v>
      </c>
      <c r="O367" s="411">
        <v>91.1</v>
      </c>
      <c r="P367" s="411" t="s">
        <v>758</v>
      </c>
      <c r="Q367" s="411">
        <v>7.1</v>
      </c>
      <c r="R367" s="411">
        <v>100.6</v>
      </c>
      <c r="T367"/>
      <c r="V367" s="410"/>
    </row>
    <row r="368" spans="1:22">
      <c r="A368" s="411" t="s">
        <v>1105</v>
      </c>
      <c r="B368" s="412">
        <v>367</v>
      </c>
      <c r="C368" s="413" t="s">
        <v>1126</v>
      </c>
      <c r="D368" s="413" t="s">
        <v>1133</v>
      </c>
      <c r="E368" s="414" t="s">
        <v>1454</v>
      </c>
      <c r="F368" s="413" t="s">
        <v>1107</v>
      </c>
      <c r="G368" s="412" t="s">
        <v>1123</v>
      </c>
      <c r="H368" s="414" t="str">
        <f t="shared" si="5"/>
        <v>CanariasBloqueA.ExistenteD2</v>
      </c>
      <c r="I368" s="411">
        <v>11.7</v>
      </c>
      <c r="J368" s="411">
        <v>2.1</v>
      </c>
      <c r="K368" s="411">
        <v>18.100000000000001</v>
      </c>
      <c r="L368" s="411">
        <v>2.7</v>
      </c>
      <c r="M368" s="411">
        <v>6</v>
      </c>
      <c r="N368" s="411">
        <v>37.1</v>
      </c>
      <c r="O368" s="411">
        <v>5.8</v>
      </c>
      <c r="P368" s="411">
        <v>0.8</v>
      </c>
      <c r="Q368" s="411">
        <v>1.6</v>
      </c>
      <c r="R368" s="411">
        <v>9.3000000000000007</v>
      </c>
      <c r="T368"/>
      <c r="V368" s="410"/>
    </row>
    <row r="369" spans="1:22">
      <c r="A369" s="411" t="s">
        <v>1105</v>
      </c>
      <c r="B369" s="412">
        <v>368</v>
      </c>
      <c r="C369" s="413" t="s">
        <v>1126</v>
      </c>
      <c r="D369" s="413" t="s">
        <v>1133</v>
      </c>
      <c r="E369" s="414" t="s">
        <v>1455</v>
      </c>
      <c r="F369" s="413" t="s">
        <v>1107</v>
      </c>
      <c r="G369" s="412" t="s">
        <v>1123</v>
      </c>
      <c r="H369" s="414" t="str">
        <f t="shared" si="5"/>
        <v>CanariasBloqueB.ExistenteD2</v>
      </c>
      <c r="I369" s="411">
        <v>27</v>
      </c>
      <c r="J369" s="411">
        <v>3.9</v>
      </c>
      <c r="K369" s="411">
        <v>41.9</v>
      </c>
      <c r="L369" s="411">
        <v>5.0999999999999996</v>
      </c>
      <c r="M369" s="411">
        <v>7</v>
      </c>
      <c r="N369" s="411">
        <v>60.1</v>
      </c>
      <c r="O369" s="411">
        <v>11.1</v>
      </c>
      <c r="P369" s="411">
        <v>1.5</v>
      </c>
      <c r="Q369" s="411">
        <v>1.9</v>
      </c>
      <c r="R369" s="411">
        <v>15.1</v>
      </c>
      <c r="T369"/>
      <c r="V369" s="410"/>
    </row>
    <row r="370" spans="1:22">
      <c r="A370" s="411" t="s">
        <v>1105</v>
      </c>
      <c r="B370" s="412">
        <v>369</v>
      </c>
      <c r="C370" s="413" t="s">
        <v>1126</v>
      </c>
      <c r="D370" s="413" t="s">
        <v>1133</v>
      </c>
      <c r="E370" s="414" t="s">
        <v>1456</v>
      </c>
      <c r="F370" s="413" t="s">
        <v>1107</v>
      </c>
      <c r="G370" s="412" t="s">
        <v>1123</v>
      </c>
      <c r="H370" s="414" t="str">
        <f t="shared" si="5"/>
        <v>CanariasBloqueC.ExistenteD2</v>
      </c>
      <c r="I370" s="411">
        <v>48.7</v>
      </c>
      <c r="J370" s="411">
        <v>6.6</v>
      </c>
      <c r="K370" s="411">
        <v>75.5</v>
      </c>
      <c r="L370" s="411">
        <v>8.6999999999999993</v>
      </c>
      <c r="M370" s="411">
        <v>8.5</v>
      </c>
      <c r="N370" s="411">
        <v>93.2</v>
      </c>
      <c r="O370" s="411">
        <v>18.7</v>
      </c>
      <c r="P370" s="411">
        <v>2.5</v>
      </c>
      <c r="Q370" s="411">
        <v>2.2999999999999998</v>
      </c>
      <c r="R370" s="411">
        <v>23.5</v>
      </c>
      <c r="T370"/>
      <c r="V370" s="410"/>
    </row>
    <row r="371" spans="1:22">
      <c r="A371" s="411" t="s">
        <v>1105</v>
      </c>
      <c r="B371" s="412">
        <v>370</v>
      </c>
      <c r="C371" s="413" t="s">
        <v>1126</v>
      </c>
      <c r="D371" s="413" t="s">
        <v>1133</v>
      </c>
      <c r="E371" s="414" t="s">
        <v>1457</v>
      </c>
      <c r="F371" s="413" t="s">
        <v>1107</v>
      </c>
      <c r="G371" s="412" t="s">
        <v>1123</v>
      </c>
      <c r="H371" s="414" t="str">
        <f t="shared" si="5"/>
        <v>CanariasBloqueD.ExistenteD2</v>
      </c>
      <c r="I371" s="411">
        <v>81.599999999999994</v>
      </c>
      <c r="J371" s="411">
        <v>10.6</v>
      </c>
      <c r="K371" s="411">
        <v>126.4</v>
      </c>
      <c r="L371" s="411">
        <v>13.9</v>
      </c>
      <c r="M371" s="411">
        <v>10.7</v>
      </c>
      <c r="N371" s="411">
        <v>143.30000000000001</v>
      </c>
      <c r="O371" s="411">
        <v>30</v>
      </c>
      <c r="P371" s="411">
        <v>4</v>
      </c>
      <c r="Q371" s="411">
        <v>2.9</v>
      </c>
      <c r="R371" s="411">
        <v>36.1</v>
      </c>
      <c r="T371"/>
      <c r="V371" s="410"/>
    </row>
    <row r="372" spans="1:22">
      <c r="A372" s="411" t="s">
        <v>1105</v>
      </c>
      <c r="B372" s="412">
        <v>371</v>
      </c>
      <c r="C372" s="413" t="s">
        <v>1126</v>
      </c>
      <c r="D372" s="413" t="s">
        <v>1133</v>
      </c>
      <c r="E372" s="414" t="s">
        <v>1458</v>
      </c>
      <c r="F372" s="413" t="s">
        <v>1107</v>
      </c>
      <c r="G372" s="412" t="s">
        <v>1123</v>
      </c>
      <c r="H372" s="414" t="str">
        <f t="shared" si="5"/>
        <v>CanariasBloqueE.ExistenteD2</v>
      </c>
      <c r="I372" s="411">
        <v>144.1</v>
      </c>
      <c r="J372" s="411">
        <v>12.8</v>
      </c>
      <c r="K372" s="411">
        <v>286.8</v>
      </c>
      <c r="L372" s="411">
        <v>16.7</v>
      </c>
      <c r="M372" s="411">
        <v>21.9</v>
      </c>
      <c r="N372" s="411">
        <v>325.5</v>
      </c>
      <c r="O372" s="411">
        <v>77.8</v>
      </c>
      <c r="P372" s="411">
        <v>4.9000000000000004</v>
      </c>
      <c r="Q372" s="411">
        <v>6</v>
      </c>
      <c r="R372" s="411">
        <v>88.7</v>
      </c>
      <c r="T372"/>
      <c r="V372" s="410"/>
    </row>
    <row r="373" spans="1:22">
      <c r="A373" s="411" t="s">
        <v>1105</v>
      </c>
      <c r="B373" s="412">
        <v>372</v>
      </c>
      <c r="C373" s="413" t="s">
        <v>1126</v>
      </c>
      <c r="D373" s="413" t="s">
        <v>1133</v>
      </c>
      <c r="E373" s="414" t="s">
        <v>1459</v>
      </c>
      <c r="F373" s="413" t="s">
        <v>1107</v>
      </c>
      <c r="G373" s="412" t="s">
        <v>1123</v>
      </c>
      <c r="H373" s="414" t="str">
        <f t="shared" si="5"/>
        <v>CanariasBloqueF.ExistenteD2</v>
      </c>
      <c r="I373" s="411">
        <v>157.1</v>
      </c>
      <c r="J373" s="411">
        <v>15.7</v>
      </c>
      <c r="K373" s="411">
        <v>335.6</v>
      </c>
      <c r="L373" s="411">
        <v>20.6</v>
      </c>
      <c r="M373" s="411">
        <v>23.9</v>
      </c>
      <c r="N373" s="411">
        <v>380.8</v>
      </c>
      <c r="O373" s="411">
        <v>91.1</v>
      </c>
      <c r="P373" s="411">
        <v>6</v>
      </c>
      <c r="Q373" s="411">
        <v>7</v>
      </c>
      <c r="R373" s="411">
        <v>103.7</v>
      </c>
      <c r="T373"/>
      <c r="V373" s="410"/>
    </row>
    <row r="374" spans="1:22">
      <c r="A374" s="411" t="s">
        <v>1105</v>
      </c>
      <c r="B374" s="412">
        <v>373</v>
      </c>
      <c r="C374" s="413" t="s">
        <v>1126</v>
      </c>
      <c r="D374" s="413" t="s">
        <v>1133</v>
      </c>
      <c r="E374" s="414" t="s">
        <v>1454</v>
      </c>
      <c r="F374" s="413" t="s">
        <v>1107</v>
      </c>
      <c r="G374" s="412" t="s">
        <v>1124</v>
      </c>
      <c r="H374" s="414" t="str">
        <f t="shared" si="5"/>
        <v>CanariasBloqueA.ExistenteD3</v>
      </c>
      <c r="I374" s="411">
        <v>11.7</v>
      </c>
      <c r="J374" s="411">
        <v>5.5</v>
      </c>
      <c r="K374" s="411">
        <v>18.100000000000001</v>
      </c>
      <c r="L374" s="411">
        <v>7.2</v>
      </c>
      <c r="M374" s="411">
        <v>5.8</v>
      </c>
      <c r="N374" s="411">
        <v>40.799999999999997</v>
      </c>
      <c r="O374" s="411">
        <v>5.8</v>
      </c>
      <c r="P374" s="411">
        <v>2.1</v>
      </c>
      <c r="Q374" s="411">
        <v>1.6</v>
      </c>
      <c r="R374" s="411">
        <v>10.4</v>
      </c>
      <c r="T374"/>
      <c r="V374" s="410"/>
    </row>
    <row r="375" spans="1:22">
      <c r="A375" s="411" t="s">
        <v>1105</v>
      </c>
      <c r="B375" s="412">
        <v>374</v>
      </c>
      <c r="C375" s="413" t="s">
        <v>1126</v>
      </c>
      <c r="D375" s="413" t="s">
        <v>1133</v>
      </c>
      <c r="E375" s="414" t="s">
        <v>1455</v>
      </c>
      <c r="F375" s="413" t="s">
        <v>1107</v>
      </c>
      <c r="G375" s="412" t="s">
        <v>1124</v>
      </c>
      <c r="H375" s="414" t="str">
        <f t="shared" si="5"/>
        <v>CanariasBloqueB.ExistenteD3</v>
      </c>
      <c r="I375" s="411">
        <v>27</v>
      </c>
      <c r="J375" s="411">
        <v>8.9</v>
      </c>
      <c r="K375" s="411">
        <v>41.9</v>
      </c>
      <c r="L375" s="411">
        <v>11.7</v>
      </c>
      <c r="M375" s="411">
        <v>6.9</v>
      </c>
      <c r="N375" s="411">
        <v>66.099999999999994</v>
      </c>
      <c r="O375" s="411">
        <v>11.1</v>
      </c>
      <c r="P375" s="411">
        <v>3.4</v>
      </c>
      <c r="Q375" s="411">
        <v>1.9</v>
      </c>
      <c r="R375" s="411">
        <v>16.899999999999999</v>
      </c>
      <c r="T375"/>
      <c r="V375" s="410"/>
    </row>
    <row r="376" spans="1:22">
      <c r="A376" s="411" t="s">
        <v>1105</v>
      </c>
      <c r="B376" s="412">
        <v>375</v>
      </c>
      <c r="C376" s="413" t="s">
        <v>1126</v>
      </c>
      <c r="D376" s="413" t="s">
        <v>1133</v>
      </c>
      <c r="E376" s="414" t="s">
        <v>1456</v>
      </c>
      <c r="F376" s="413" t="s">
        <v>1107</v>
      </c>
      <c r="G376" s="412" t="s">
        <v>1124</v>
      </c>
      <c r="H376" s="414" t="str">
        <f t="shared" si="5"/>
        <v>CanariasBloqueC.ExistenteD3</v>
      </c>
      <c r="I376" s="411">
        <v>48.7</v>
      </c>
      <c r="J376" s="411">
        <v>13.9</v>
      </c>
      <c r="K376" s="411">
        <v>75.5</v>
      </c>
      <c r="L376" s="411">
        <v>18.2</v>
      </c>
      <c r="M376" s="411">
        <v>8.3000000000000007</v>
      </c>
      <c r="N376" s="411">
        <v>102.5</v>
      </c>
      <c r="O376" s="411">
        <v>18.7</v>
      </c>
      <c r="P376" s="411">
        <v>5.3</v>
      </c>
      <c r="Q376" s="411">
        <v>2.2999999999999998</v>
      </c>
      <c r="R376" s="411">
        <v>26.2</v>
      </c>
      <c r="T376"/>
      <c r="V376" s="410"/>
    </row>
    <row r="377" spans="1:22">
      <c r="A377" s="411" t="s">
        <v>1105</v>
      </c>
      <c r="B377" s="412">
        <v>376</v>
      </c>
      <c r="C377" s="413" t="s">
        <v>1126</v>
      </c>
      <c r="D377" s="413" t="s">
        <v>1133</v>
      </c>
      <c r="E377" s="414" t="s">
        <v>1457</v>
      </c>
      <c r="F377" s="413" t="s">
        <v>1107</v>
      </c>
      <c r="G377" s="412" t="s">
        <v>1124</v>
      </c>
      <c r="H377" s="414" t="str">
        <f t="shared" si="5"/>
        <v>CanariasBloqueD.ExistenteD3</v>
      </c>
      <c r="I377" s="411">
        <v>81.599999999999994</v>
      </c>
      <c r="J377" s="411">
        <v>21.3</v>
      </c>
      <c r="K377" s="411">
        <v>126.4</v>
      </c>
      <c r="L377" s="411">
        <v>27.9</v>
      </c>
      <c r="M377" s="411">
        <v>10.5</v>
      </c>
      <c r="N377" s="411">
        <v>157.6</v>
      </c>
      <c r="O377" s="411">
        <v>30</v>
      </c>
      <c r="P377" s="411">
        <v>8.1</v>
      </c>
      <c r="Q377" s="411">
        <v>2.9</v>
      </c>
      <c r="R377" s="411">
        <v>40.200000000000003</v>
      </c>
      <c r="T377"/>
      <c r="V377" s="410"/>
    </row>
    <row r="378" spans="1:22">
      <c r="A378" s="411" t="s">
        <v>1105</v>
      </c>
      <c r="B378" s="412">
        <v>377</v>
      </c>
      <c r="C378" s="413" t="s">
        <v>1126</v>
      </c>
      <c r="D378" s="413" t="s">
        <v>1133</v>
      </c>
      <c r="E378" s="414" t="s">
        <v>1458</v>
      </c>
      <c r="F378" s="413" t="s">
        <v>1107</v>
      </c>
      <c r="G378" s="412" t="s">
        <v>1124</v>
      </c>
      <c r="H378" s="414" t="str">
        <f t="shared" si="5"/>
        <v>CanariasBloqueE.ExistenteD3</v>
      </c>
      <c r="I378" s="411">
        <v>144.1</v>
      </c>
      <c r="J378" s="411">
        <v>26.3</v>
      </c>
      <c r="K378" s="411">
        <v>286.8</v>
      </c>
      <c r="L378" s="411">
        <v>34.5</v>
      </c>
      <c r="M378" s="411">
        <v>21.5</v>
      </c>
      <c r="N378" s="411">
        <v>342.8</v>
      </c>
      <c r="O378" s="411">
        <v>77.8</v>
      </c>
      <c r="P378" s="411">
        <v>10</v>
      </c>
      <c r="Q378" s="411">
        <v>5.9</v>
      </c>
      <c r="R378" s="411">
        <v>93.7</v>
      </c>
      <c r="T378"/>
      <c r="V378" s="410"/>
    </row>
    <row r="379" spans="1:22">
      <c r="A379" s="411" t="s">
        <v>1105</v>
      </c>
      <c r="B379" s="412">
        <v>378</v>
      </c>
      <c r="C379" s="413" t="s">
        <v>1126</v>
      </c>
      <c r="D379" s="413" t="s">
        <v>1133</v>
      </c>
      <c r="E379" s="414" t="s">
        <v>1459</v>
      </c>
      <c r="F379" s="413" t="s">
        <v>1107</v>
      </c>
      <c r="G379" s="412" t="s">
        <v>1124</v>
      </c>
      <c r="H379" s="414" t="str">
        <f t="shared" si="5"/>
        <v>CanariasBloqueF.ExistenteD3</v>
      </c>
      <c r="I379" s="411">
        <v>157.1</v>
      </c>
      <c r="J379" s="411">
        <v>32.4</v>
      </c>
      <c r="K379" s="411">
        <v>335.6</v>
      </c>
      <c r="L379" s="411">
        <v>42.4</v>
      </c>
      <c r="M379" s="411">
        <v>23.4</v>
      </c>
      <c r="N379" s="411">
        <v>387.4</v>
      </c>
      <c r="O379" s="411">
        <v>91.1</v>
      </c>
      <c r="P379" s="411">
        <v>12.3</v>
      </c>
      <c r="Q379" s="411">
        <v>6.9</v>
      </c>
      <c r="R379" s="411">
        <v>112.4</v>
      </c>
      <c r="T379"/>
      <c r="V379" s="410"/>
    </row>
    <row r="380" spans="1:22">
      <c r="A380" s="411" t="s">
        <v>1105</v>
      </c>
      <c r="B380" s="412">
        <v>379</v>
      </c>
      <c r="C380" s="413" t="s">
        <v>1126</v>
      </c>
      <c r="D380" s="413" t="s">
        <v>1133</v>
      </c>
      <c r="E380" s="414" t="s">
        <v>1454</v>
      </c>
      <c r="F380" s="413" t="s">
        <v>1107</v>
      </c>
      <c r="G380" s="412" t="s">
        <v>1125</v>
      </c>
      <c r="H380" s="414" t="str">
        <f t="shared" si="5"/>
        <v>CanariasBloqueA.ExistenteE1</v>
      </c>
      <c r="I380" s="411">
        <v>15.7</v>
      </c>
      <c r="J380" s="411" t="s">
        <v>758</v>
      </c>
      <c r="K380" s="411">
        <v>24.3</v>
      </c>
      <c r="L380" s="411" t="s">
        <v>758</v>
      </c>
      <c r="M380" s="411">
        <v>6.1</v>
      </c>
      <c r="N380" s="411">
        <v>48.9</v>
      </c>
      <c r="O380" s="411">
        <v>10</v>
      </c>
      <c r="P380" s="411" t="s">
        <v>758</v>
      </c>
      <c r="Q380" s="411">
        <v>1.7</v>
      </c>
      <c r="R380" s="411">
        <v>12.1</v>
      </c>
      <c r="T380"/>
      <c r="V380" s="410"/>
    </row>
    <row r="381" spans="1:22">
      <c r="A381" s="411" t="s">
        <v>1105</v>
      </c>
      <c r="B381" s="412">
        <v>380</v>
      </c>
      <c r="C381" s="413" t="s">
        <v>1126</v>
      </c>
      <c r="D381" s="413" t="s">
        <v>1133</v>
      </c>
      <c r="E381" s="414" t="s">
        <v>1455</v>
      </c>
      <c r="F381" s="413" t="s">
        <v>1107</v>
      </c>
      <c r="G381" s="412" t="s">
        <v>1125</v>
      </c>
      <c r="H381" s="414" t="str">
        <f t="shared" si="5"/>
        <v>CanariasBloqueB.ExistenteE1</v>
      </c>
      <c r="I381" s="411">
        <v>36.299999999999997</v>
      </c>
      <c r="J381" s="411" t="s">
        <v>758</v>
      </c>
      <c r="K381" s="411">
        <v>56.3</v>
      </c>
      <c r="L381" s="411" t="s">
        <v>758</v>
      </c>
      <c r="M381" s="411">
        <v>7.2</v>
      </c>
      <c r="N381" s="411">
        <v>75.2</v>
      </c>
      <c r="O381" s="411">
        <v>16.2</v>
      </c>
      <c r="P381" s="411" t="s">
        <v>758</v>
      </c>
      <c r="Q381" s="411">
        <v>2</v>
      </c>
      <c r="R381" s="411">
        <v>18.600000000000001</v>
      </c>
      <c r="T381"/>
      <c r="V381" s="410"/>
    </row>
    <row r="382" spans="1:22">
      <c r="A382" s="411" t="s">
        <v>1105</v>
      </c>
      <c r="B382" s="412">
        <v>381</v>
      </c>
      <c r="C382" s="413" t="s">
        <v>1126</v>
      </c>
      <c r="D382" s="413" t="s">
        <v>1133</v>
      </c>
      <c r="E382" s="414" t="s">
        <v>1456</v>
      </c>
      <c r="F382" s="413" t="s">
        <v>1107</v>
      </c>
      <c r="G382" s="412" t="s">
        <v>1125</v>
      </c>
      <c r="H382" s="414" t="str">
        <f t="shared" si="5"/>
        <v>CanariasBloqueC.ExistenteE1</v>
      </c>
      <c r="I382" s="411">
        <v>65.5</v>
      </c>
      <c r="J382" s="411" t="s">
        <v>758</v>
      </c>
      <c r="K382" s="411">
        <v>101.5</v>
      </c>
      <c r="L382" s="411" t="s">
        <v>758</v>
      </c>
      <c r="M382" s="411">
        <v>8.8000000000000007</v>
      </c>
      <c r="N382" s="411">
        <v>112.2</v>
      </c>
      <c r="O382" s="411">
        <v>25.2</v>
      </c>
      <c r="P382" s="411" t="s">
        <v>758</v>
      </c>
      <c r="Q382" s="411">
        <v>2.4</v>
      </c>
      <c r="R382" s="411">
        <v>27.7</v>
      </c>
      <c r="T382"/>
      <c r="V382" s="410"/>
    </row>
    <row r="383" spans="1:22">
      <c r="A383" s="411" t="s">
        <v>1105</v>
      </c>
      <c r="B383" s="412">
        <v>382</v>
      </c>
      <c r="C383" s="413" t="s">
        <v>1126</v>
      </c>
      <c r="D383" s="413" t="s">
        <v>1133</v>
      </c>
      <c r="E383" s="414" t="s">
        <v>1457</v>
      </c>
      <c r="F383" s="413" t="s">
        <v>1107</v>
      </c>
      <c r="G383" s="412" t="s">
        <v>1125</v>
      </c>
      <c r="H383" s="414" t="str">
        <f t="shared" si="5"/>
        <v>CanariasBloqueD.ExistenteE1</v>
      </c>
      <c r="I383" s="411">
        <v>109.6</v>
      </c>
      <c r="J383" s="411" t="s">
        <v>758</v>
      </c>
      <c r="K383" s="411">
        <v>169.9</v>
      </c>
      <c r="L383" s="411" t="s">
        <v>758</v>
      </c>
      <c r="M383" s="411">
        <v>11</v>
      </c>
      <c r="N383" s="411">
        <v>167.1</v>
      </c>
      <c r="O383" s="411">
        <v>38.700000000000003</v>
      </c>
      <c r="P383" s="411" t="s">
        <v>758</v>
      </c>
      <c r="Q383" s="411">
        <v>3</v>
      </c>
      <c r="R383" s="411">
        <v>41.3</v>
      </c>
      <c r="T383"/>
      <c r="V383" s="410"/>
    </row>
    <row r="384" spans="1:22">
      <c r="A384" s="411" t="s">
        <v>1105</v>
      </c>
      <c r="B384" s="412">
        <v>383</v>
      </c>
      <c r="C384" s="413" t="s">
        <v>1126</v>
      </c>
      <c r="D384" s="413" t="s">
        <v>1133</v>
      </c>
      <c r="E384" s="414" t="s">
        <v>1458</v>
      </c>
      <c r="F384" s="413" t="s">
        <v>1107</v>
      </c>
      <c r="G384" s="412" t="s">
        <v>1125</v>
      </c>
      <c r="H384" s="414" t="str">
        <f t="shared" si="5"/>
        <v>CanariasBloqueE.ExistenteE1</v>
      </c>
      <c r="I384" s="411">
        <v>189.5</v>
      </c>
      <c r="J384" s="411" t="s">
        <v>758</v>
      </c>
      <c r="K384" s="411">
        <v>377</v>
      </c>
      <c r="L384" s="411" t="s">
        <v>758</v>
      </c>
      <c r="M384" s="411">
        <v>22.6</v>
      </c>
      <c r="N384" s="411">
        <v>399.6</v>
      </c>
      <c r="O384" s="411">
        <v>102.3</v>
      </c>
      <c r="P384" s="411" t="s">
        <v>758</v>
      </c>
      <c r="Q384" s="411">
        <v>6.2</v>
      </c>
      <c r="R384" s="411">
        <v>108.5</v>
      </c>
      <c r="T384"/>
      <c r="V384" s="410"/>
    </row>
    <row r="385" spans="1:22">
      <c r="A385" s="411" t="s">
        <v>1105</v>
      </c>
      <c r="B385" s="412">
        <v>384</v>
      </c>
      <c r="C385" s="413" t="s">
        <v>1126</v>
      </c>
      <c r="D385" s="413" t="s">
        <v>1133</v>
      </c>
      <c r="E385" s="414" t="s">
        <v>1459</v>
      </c>
      <c r="F385" s="413" t="s">
        <v>1107</v>
      </c>
      <c r="G385" s="412" t="s">
        <v>1125</v>
      </c>
      <c r="H385" s="414" t="str">
        <f t="shared" si="5"/>
        <v>CanariasBloqueF.ExistenteE1</v>
      </c>
      <c r="I385" s="411">
        <v>206.5</v>
      </c>
      <c r="J385" s="411" t="s">
        <v>758</v>
      </c>
      <c r="K385" s="411">
        <v>441.1</v>
      </c>
      <c r="L385" s="411" t="s">
        <v>758</v>
      </c>
      <c r="M385" s="411">
        <v>24.6</v>
      </c>
      <c r="N385" s="411">
        <v>467.6</v>
      </c>
      <c r="O385" s="411">
        <v>119.7</v>
      </c>
      <c r="P385" s="411" t="s">
        <v>758</v>
      </c>
      <c r="Q385" s="411">
        <v>7.2</v>
      </c>
      <c r="R385" s="411">
        <v>126.9</v>
      </c>
      <c r="T385"/>
      <c r="V385" s="410"/>
    </row>
    <row r="386" spans="1:22">
      <c r="A386" s="411" t="s">
        <v>1105</v>
      </c>
      <c r="B386" s="412">
        <v>385</v>
      </c>
      <c r="C386" s="413" t="s">
        <v>1134</v>
      </c>
      <c r="D386" s="413" t="s">
        <v>1089</v>
      </c>
      <c r="E386" s="414" t="s">
        <v>1454</v>
      </c>
      <c r="F386" s="413" t="s">
        <v>1107</v>
      </c>
      <c r="G386" s="412" t="s">
        <v>1127</v>
      </c>
      <c r="H386" s="414" t="str">
        <f t="shared" ref="H386:H449" si="6">_xlfn.CONCAT(C386:G386)</f>
        <v>BalearesUnifamiliarA.Existenteα1</v>
      </c>
      <c r="I386" s="411" t="s">
        <v>1122</v>
      </c>
      <c r="J386" s="411" t="s">
        <v>1122</v>
      </c>
      <c r="K386" s="411" t="s">
        <v>1122</v>
      </c>
      <c r="L386" s="411" t="s">
        <v>1122</v>
      </c>
      <c r="M386" s="411">
        <v>5.5</v>
      </c>
      <c r="N386" s="411">
        <v>2.2999999999999998</v>
      </c>
      <c r="O386" s="411" t="s">
        <v>1122</v>
      </c>
      <c r="P386" s="411" t="s">
        <v>1122</v>
      </c>
      <c r="Q386" s="411">
        <v>1.5</v>
      </c>
      <c r="R386" s="411">
        <v>0.6</v>
      </c>
      <c r="T386"/>
      <c r="V386" s="410"/>
    </row>
    <row r="387" spans="1:22">
      <c r="A387" s="411" t="s">
        <v>1105</v>
      </c>
      <c r="B387" s="412">
        <v>386</v>
      </c>
      <c r="C387" s="413" t="s">
        <v>1134</v>
      </c>
      <c r="D387" s="413" t="s">
        <v>1089</v>
      </c>
      <c r="E387" s="414" t="s">
        <v>1455</v>
      </c>
      <c r="F387" s="413" t="s">
        <v>1107</v>
      </c>
      <c r="G387" s="412" t="s">
        <v>1127</v>
      </c>
      <c r="H387" s="414" t="str">
        <f t="shared" si="6"/>
        <v>BalearesUnifamiliarB.Existenteα1</v>
      </c>
      <c r="I387" s="411" t="s">
        <v>1122</v>
      </c>
      <c r="J387" s="411" t="s">
        <v>1122</v>
      </c>
      <c r="K387" s="411" t="s">
        <v>1122</v>
      </c>
      <c r="L387" s="411" t="s">
        <v>1122</v>
      </c>
      <c r="M387" s="411">
        <v>6.5</v>
      </c>
      <c r="N387" s="411">
        <v>4.4000000000000004</v>
      </c>
      <c r="O387" s="411" t="s">
        <v>1122</v>
      </c>
      <c r="P387" s="411" t="s">
        <v>1122</v>
      </c>
      <c r="Q387" s="411">
        <v>1.8</v>
      </c>
      <c r="R387" s="411">
        <v>1.2</v>
      </c>
      <c r="T387"/>
      <c r="V387" s="410"/>
    </row>
    <row r="388" spans="1:22">
      <c r="A388" s="411" t="s">
        <v>1105</v>
      </c>
      <c r="B388" s="412">
        <v>387</v>
      </c>
      <c r="C388" s="413" t="s">
        <v>1134</v>
      </c>
      <c r="D388" s="413" t="s">
        <v>1089</v>
      </c>
      <c r="E388" s="414" t="s">
        <v>1456</v>
      </c>
      <c r="F388" s="413" t="s">
        <v>1107</v>
      </c>
      <c r="G388" s="412" t="s">
        <v>1127</v>
      </c>
      <c r="H388" s="414" t="str">
        <f t="shared" si="6"/>
        <v>BalearesUnifamiliarC.Existenteα1</v>
      </c>
      <c r="I388" s="411" t="s">
        <v>1122</v>
      </c>
      <c r="J388" s="411" t="s">
        <v>1122</v>
      </c>
      <c r="K388" s="411" t="s">
        <v>1122</v>
      </c>
      <c r="L388" s="411" t="s">
        <v>1122</v>
      </c>
      <c r="M388" s="411">
        <v>7.8</v>
      </c>
      <c r="N388" s="411">
        <v>7.5</v>
      </c>
      <c r="O388" s="411" t="s">
        <v>1122</v>
      </c>
      <c r="P388" s="411" t="s">
        <v>1122</v>
      </c>
      <c r="Q388" s="411">
        <v>2.1</v>
      </c>
      <c r="R388" s="411">
        <v>2.1</v>
      </c>
      <c r="T388"/>
      <c r="V388" s="410"/>
    </row>
    <row r="389" spans="1:22">
      <c r="A389" s="411" t="s">
        <v>1105</v>
      </c>
      <c r="B389" s="412">
        <v>388</v>
      </c>
      <c r="C389" s="413" t="s">
        <v>1134</v>
      </c>
      <c r="D389" s="413" t="s">
        <v>1089</v>
      </c>
      <c r="E389" s="414" t="s">
        <v>1457</v>
      </c>
      <c r="F389" s="413" t="s">
        <v>1107</v>
      </c>
      <c r="G389" s="412" t="s">
        <v>1127</v>
      </c>
      <c r="H389" s="414" t="str">
        <f t="shared" si="6"/>
        <v>BalearesUnifamiliarD.Existenteα1</v>
      </c>
      <c r="I389" s="411" t="s">
        <v>1122</v>
      </c>
      <c r="J389" s="411" t="s">
        <v>1122</v>
      </c>
      <c r="K389" s="411" t="s">
        <v>1122</v>
      </c>
      <c r="L389" s="411" t="s">
        <v>1122</v>
      </c>
      <c r="M389" s="411">
        <v>9.9</v>
      </c>
      <c r="N389" s="411">
        <v>12</v>
      </c>
      <c r="O389" s="411" t="s">
        <v>1122</v>
      </c>
      <c r="P389" s="411" t="s">
        <v>1122</v>
      </c>
      <c r="Q389" s="411">
        <v>2.7</v>
      </c>
      <c r="R389" s="411">
        <v>3.3</v>
      </c>
      <c r="T389"/>
      <c r="V389" s="410"/>
    </row>
    <row r="390" spans="1:22">
      <c r="A390" s="411" t="s">
        <v>1105</v>
      </c>
      <c r="B390" s="412">
        <v>389</v>
      </c>
      <c r="C390" s="413" t="s">
        <v>1134</v>
      </c>
      <c r="D390" s="413" t="s">
        <v>1089</v>
      </c>
      <c r="E390" s="414" t="s">
        <v>1458</v>
      </c>
      <c r="F390" s="413" t="s">
        <v>1107</v>
      </c>
      <c r="G390" s="412" t="s">
        <v>1127</v>
      </c>
      <c r="H390" s="414" t="str">
        <f t="shared" si="6"/>
        <v>BalearesUnifamiliarE.Existenteα1</v>
      </c>
      <c r="I390" s="411" t="s">
        <v>1122</v>
      </c>
      <c r="J390" s="411" t="s">
        <v>1122</v>
      </c>
      <c r="K390" s="411" t="s">
        <v>1122</v>
      </c>
      <c r="L390" s="411" t="s">
        <v>1122</v>
      </c>
      <c r="M390" s="411">
        <v>26.9</v>
      </c>
      <c r="N390" s="411">
        <v>26.9</v>
      </c>
      <c r="O390" s="411" t="s">
        <v>1122</v>
      </c>
      <c r="P390" s="411" t="s">
        <v>1122</v>
      </c>
      <c r="Q390" s="411">
        <v>7.3</v>
      </c>
      <c r="R390" s="411">
        <v>7.3</v>
      </c>
      <c r="T390"/>
      <c r="V390" s="410"/>
    </row>
    <row r="391" spans="1:22">
      <c r="A391" s="411" t="s">
        <v>1105</v>
      </c>
      <c r="B391" s="412">
        <v>390</v>
      </c>
      <c r="C391" s="413" t="s">
        <v>1134</v>
      </c>
      <c r="D391" s="413" t="s">
        <v>1089</v>
      </c>
      <c r="E391" s="414" t="s">
        <v>1459</v>
      </c>
      <c r="F391" s="413" t="s">
        <v>1107</v>
      </c>
      <c r="G391" s="412" t="s">
        <v>1127</v>
      </c>
      <c r="H391" s="414" t="str">
        <f t="shared" si="6"/>
        <v>BalearesUnifamiliarF.Existenteα1</v>
      </c>
      <c r="I391" s="411" t="s">
        <v>1122</v>
      </c>
      <c r="J391" s="411" t="s">
        <v>1122</v>
      </c>
      <c r="K391" s="411" t="s">
        <v>1122</v>
      </c>
      <c r="L391" s="411" t="s">
        <v>1122</v>
      </c>
      <c r="M391" s="411">
        <v>29.4</v>
      </c>
      <c r="N391" s="411">
        <v>31.5</v>
      </c>
      <c r="O391" s="411" t="s">
        <v>1122</v>
      </c>
      <c r="P391" s="411" t="s">
        <v>1122</v>
      </c>
      <c r="Q391" s="411">
        <v>8.6</v>
      </c>
      <c r="R391" s="411">
        <v>8.6</v>
      </c>
      <c r="T391"/>
      <c r="V391" s="410"/>
    </row>
    <row r="392" spans="1:22">
      <c r="A392" s="411" t="s">
        <v>1105</v>
      </c>
      <c r="B392" s="412">
        <v>391</v>
      </c>
      <c r="C392" s="413" t="s">
        <v>1134</v>
      </c>
      <c r="D392" s="413" t="s">
        <v>1089</v>
      </c>
      <c r="E392" s="414" t="s">
        <v>1454</v>
      </c>
      <c r="F392" s="413" t="s">
        <v>1107</v>
      </c>
      <c r="G392" s="412" t="s">
        <v>1128</v>
      </c>
      <c r="H392" s="414" t="str">
        <f t="shared" si="6"/>
        <v>BalearesUnifamiliarA.Existenteα2</v>
      </c>
      <c r="I392" s="411" t="s">
        <v>1122</v>
      </c>
      <c r="J392" s="411">
        <v>3.9</v>
      </c>
      <c r="K392" s="411" t="s">
        <v>1122</v>
      </c>
      <c r="L392" s="411">
        <v>5.2</v>
      </c>
      <c r="M392" s="411">
        <v>5.5</v>
      </c>
      <c r="N392" s="411">
        <v>6.4</v>
      </c>
      <c r="O392" s="411" t="s">
        <v>1122</v>
      </c>
      <c r="P392" s="411">
        <v>1.5</v>
      </c>
      <c r="Q392" s="411">
        <v>1.5</v>
      </c>
      <c r="R392" s="411">
        <v>1.8</v>
      </c>
      <c r="T392"/>
      <c r="V392" s="410"/>
    </row>
    <row r="393" spans="1:22">
      <c r="A393" s="411" t="s">
        <v>1105</v>
      </c>
      <c r="B393" s="412">
        <v>392</v>
      </c>
      <c r="C393" s="413" t="s">
        <v>1134</v>
      </c>
      <c r="D393" s="413" t="s">
        <v>1089</v>
      </c>
      <c r="E393" s="414" t="s">
        <v>1455</v>
      </c>
      <c r="F393" s="413" t="s">
        <v>1107</v>
      </c>
      <c r="G393" s="412" t="s">
        <v>1128</v>
      </c>
      <c r="H393" s="414" t="str">
        <f t="shared" si="6"/>
        <v>BalearesUnifamiliarB.Existenteα2</v>
      </c>
      <c r="I393" s="411" t="s">
        <v>1122</v>
      </c>
      <c r="J393" s="411">
        <v>6.4</v>
      </c>
      <c r="K393" s="411" t="s">
        <v>1122</v>
      </c>
      <c r="L393" s="411">
        <v>8.4</v>
      </c>
      <c r="M393" s="411">
        <v>6.5</v>
      </c>
      <c r="N393" s="411">
        <v>12.1</v>
      </c>
      <c r="O393" s="411" t="s">
        <v>1122</v>
      </c>
      <c r="P393" s="411">
        <v>2.4</v>
      </c>
      <c r="Q393" s="411">
        <v>1.8</v>
      </c>
      <c r="R393" s="411">
        <v>3.4</v>
      </c>
      <c r="T393"/>
      <c r="V393" s="410"/>
    </row>
    <row r="394" spans="1:22">
      <c r="A394" s="411" t="s">
        <v>1105</v>
      </c>
      <c r="B394" s="412">
        <v>393</v>
      </c>
      <c r="C394" s="413" t="s">
        <v>1134</v>
      </c>
      <c r="D394" s="413" t="s">
        <v>1089</v>
      </c>
      <c r="E394" s="414" t="s">
        <v>1456</v>
      </c>
      <c r="F394" s="413" t="s">
        <v>1107</v>
      </c>
      <c r="G394" s="412" t="s">
        <v>1128</v>
      </c>
      <c r="H394" s="414" t="str">
        <f t="shared" si="6"/>
        <v>BalearesUnifamiliarC.Existenteα2</v>
      </c>
      <c r="I394" s="411" t="s">
        <v>1122</v>
      </c>
      <c r="J394" s="411">
        <v>9.9</v>
      </c>
      <c r="K394" s="411" t="s">
        <v>1122</v>
      </c>
      <c r="L394" s="411">
        <v>13</v>
      </c>
      <c r="M394" s="411">
        <v>7.8</v>
      </c>
      <c r="N394" s="411">
        <v>20.5</v>
      </c>
      <c r="O394" s="411" t="s">
        <v>1122</v>
      </c>
      <c r="P394" s="411">
        <v>3.8</v>
      </c>
      <c r="Q394" s="411">
        <v>2.1</v>
      </c>
      <c r="R394" s="411">
        <v>5.8</v>
      </c>
      <c r="T394"/>
      <c r="V394" s="410"/>
    </row>
    <row r="395" spans="1:22">
      <c r="A395" s="411" t="s">
        <v>1105</v>
      </c>
      <c r="B395" s="412">
        <v>394</v>
      </c>
      <c r="C395" s="413" t="s">
        <v>1134</v>
      </c>
      <c r="D395" s="413" t="s">
        <v>1089</v>
      </c>
      <c r="E395" s="414" t="s">
        <v>1457</v>
      </c>
      <c r="F395" s="413" t="s">
        <v>1107</v>
      </c>
      <c r="G395" s="412" t="s">
        <v>1128</v>
      </c>
      <c r="H395" s="414" t="str">
        <f t="shared" si="6"/>
        <v>BalearesUnifamiliarD.Existenteα2</v>
      </c>
      <c r="I395" s="411" t="s">
        <v>1122</v>
      </c>
      <c r="J395" s="411">
        <v>15.2</v>
      </c>
      <c r="K395" s="411" t="s">
        <v>1122</v>
      </c>
      <c r="L395" s="411">
        <v>20</v>
      </c>
      <c r="M395" s="411">
        <v>9.9</v>
      </c>
      <c r="N395" s="411">
        <v>32.9</v>
      </c>
      <c r="O395" s="411" t="s">
        <v>1122</v>
      </c>
      <c r="P395" s="411">
        <v>5.8</v>
      </c>
      <c r="Q395" s="411">
        <v>2.7</v>
      </c>
      <c r="R395" s="411">
        <v>9.3000000000000007</v>
      </c>
      <c r="T395"/>
      <c r="V395" s="410"/>
    </row>
    <row r="396" spans="1:22">
      <c r="A396" s="411" t="s">
        <v>1105</v>
      </c>
      <c r="B396" s="412">
        <v>395</v>
      </c>
      <c r="C396" s="413" t="s">
        <v>1134</v>
      </c>
      <c r="D396" s="413" t="s">
        <v>1089</v>
      </c>
      <c r="E396" s="414" t="s">
        <v>1458</v>
      </c>
      <c r="F396" s="413" t="s">
        <v>1107</v>
      </c>
      <c r="G396" s="412" t="s">
        <v>1128</v>
      </c>
      <c r="H396" s="414" t="str">
        <f t="shared" si="6"/>
        <v>BalearesUnifamiliarE.Existenteα2</v>
      </c>
      <c r="I396" s="411" t="s">
        <v>1122</v>
      </c>
      <c r="J396" s="411">
        <v>18.3</v>
      </c>
      <c r="K396" s="411" t="s">
        <v>1122</v>
      </c>
      <c r="L396" s="411">
        <v>24</v>
      </c>
      <c r="M396" s="411">
        <v>26.9</v>
      </c>
      <c r="N396" s="411">
        <v>51</v>
      </c>
      <c r="O396" s="411" t="s">
        <v>1122</v>
      </c>
      <c r="P396" s="411">
        <v>7</v>
      </c>
      <c r="Q396" s="411">
        <v>7.3</v>
      </c>
      <c r="R396" s="411">
        <v>14.3</v>
      </c>
      <c r="T396"/>
      <c r="V396" s="410"/>
    </row>
    <row r="397" spans="1:22">
      <c r="A397" s="411" t="s">
        <v>1105</v>
      </c>
      <c r="B397" s="412">
        <v>396</v>
      </c>
      <c r="C397" s="413" t="s">
        <v>1134</v>
      </c>
      <c r="D397" s="413" t="s">
        <v>1089</v>
      </c>
      <c r="E397" s="414" t="s">
        <v>1459</v>
      </c>
      <c r="F397" s="413" t="s">
        <v>1107</v>
      </c>
      <c r="G397" s="412" t="s">
        <v>1128</v>
      </c>
      <c r="H397" s="414" t="str">
        <f t="shared" si="6"/>
        <v>BalearesUnifamiliarF.Existenteα2</v>
      </c>
      <c r="I397" s="411" t="s">
        <v>1122</v>
      </c>
      <c r="J397" s="411">
        <v>22.5</v>
      </c>
      <c r="K397" s="411" t="s">
        <v>1122</v>
      </c>
      <c r="L397" s="411">
        <v>29.5</v>
      </c>
      <c r="M397" s="411">
        <v>29.4</v>
      </c>
      <c r="N397" s="411">
        <v>59.6</v>
      </c>
      <c r="O397" s="411" t="s">
        <v>1122</v>
      </c>
      <c r="P397" s="411">
        <v>8.6</v>
      </c>
      <c r="Q397" s="411">
        <v>8.6</v>
      </c>
      <c r="R397" s="411">
        <v>16.7</v>
      </c>
      <c r="T397"/>
      <c r="V397" s="410"/>
    </row>
    <row r="398" spans="1:22">
      <c r="A398" s="411" t="s">
        <v>1105</v>
      </c>
      <c r="B398" s="412">
        <v>397</v>
      </c>
      <c r="C398" s="413" t="s">
        <v>1134</v>
      </c>
      <c r="D398" s="413" t="s">
        <v>1089</v>
      </c>
      <c r="E398" s="414" t="s">
        <v>1454</v>
      </c>
      <c r="F398" s="413" t="s">
        <v>1107</v>
      </c>
      <c r="G398" s="412" t="s">
        <v>1129</v>
      </c>
      <c r="H398" s="414" t="str">
        <f t="shared" si="6"/>
        <v>BalearesUnifamiliarA.Existenteα3</v>
      </c>
      <c r="I398" s="411" t="s">
        <v>1122</v>
      </c>
      <c r="J398" s="411">
        <v>10</v>
      </c>
      <c r="K398" s="411" t="s">
        <v>1122</v>
      </c>
      <c r="L398" s="411">
        <v>13.1</v>
      </c>
      <c r="M398" s="411">
        <v>5.5</v>
      </c>
      <c r="N398" s="411">
        <v>10.6</v>
      </c>
      <c r="O398" s="411" t="s">
        <v>1122</v>
      </c>
      <c r="P398" s="411">
        <v>3.8</v>
      </c>
      <c r="Q398" s="411">
        <v>1.5</v>
      </c>
      <c r="R398" s="411">
        <v>3</v>
      </c>
      <c r="T398"/>
      <c r="V398" s="410"/>
    </row>
    <row r="399" spans="1:22">
      <c r="A399" s="411" t="s">
        <v>1105</v>
      </c>
      <c r="B399" s="412">
        <v>398</v>
      </c>
      <c r="C399" s="413" t="s">
        <v>1134</v>
      </c>
      <c r="D399" s="413" t="s">
        <v>1089</v>
      </c>
      <c r="E399" s="414" t="s">
        <v>1455</v>
      </c>
      <c r="F399" s="413" t="s">
        <v>1107</v>
      </c>
      <c r="G399" s="412" t="s">
        <v>1129</v>
      </c>
      <c r="H399" s="414" t="str">
        <f t="shared" si="6"/>
        <v>BalearesUnifamiliarB.Existenteα3</v>
      </c>
      <c r="I399" s="411" t="s">
        <v>1122</v>
      </c>
      <c r="J399" s="411">
        <v>14.3</v>
      </c>
      <c r="K399" s="411" t="s">
        <v>1122</v>
      </c>
      <c r="L399" s="411">
        <v>18.7</v>
      </c>
      <c r="M399" s="411">
        <v>6.5</v>
      </c>
      <c r="N399" s="411">
        <v>20.100000000000001</v>
      </c>
      <c r="O399" s="411" t="s">
        <v>1122</v>
      </c>
      <c r="P399" s="411">
        <v>5.4</v>
      </c>
      <c r="Q399" s="411">
        <v>1.8</v>
      </c>
      <c r="R399" s="411">
        <v>5.7</v>
      </c>
      <c r="T399"/>
      <c r="V399" s="410"/>
    </row>
    <row r="400" spans="1:22">
      <c r="A400" s="411" t="s">
        <v>1105</v>
      </c>
      <c r="B400" s="412">
        <v>399</v>
      </c>
      <c r="C400" s="413" t="s">
        <v>1134</v>
      </c>
      <c r="D400" s="413" t="s">
        <v>1089</v>
      </c>
      <c r="E400" s="414" t="s">
        <v>1456</v>
      </c>
      <c r="F400" s="413" t="s">
        <v>1107</v>
      </c>
      <c r="G400" s="412" t="s">
        <v>1129</v>
      </c>
      <c r="H400" s="414" t="str">
        <f t="shared" si="6"/>
        <v>BalearesUnifamiliarC.Existenteα3</v>
      </c>
      <c r="I400" s="411" t="s">
        <v>1122</v>
      </c>
      <c r="J400" s="411">
        <v>20.399999999999999</v>
      </c>
      <c r="K400" s="411" t="s">
        <v>1122</v>
      </c>
      <c r="L400" s="411">
        <v>26.7</v>
      </c>
      <c r="M400" s="411">
        <v>7.8</v>
      </c>
      <c r="N400" s="411">
        <v>33.9</v>
      </c>
      <c r="O400" s="411" t="s">
        <v>1122</v>
      </c>
      <c r="P400" s="411">
        <v>7.7</v>
      </c>
      <c r="Q400" s="411">
        <v>2.1</v>
      </c>
      <c r="R400" s="411">
        <v>9.6999999999999993</v>
      </c>
      <c r="T400"/>
      <c r="V400" s="410"/>
    </row>
    <row r="401" spans="1:22">
      <c r="A401" s="411" t="s">
        <v>1105</v>
      </c>
      <c r="B401" s="412">
        <v>400</v>
      </c>
      <c r="C401" s="413" t="s">
        <v>1134</v>
      </c>
      <c r="D401" s="413" t="s">
        <v>1089</v>
      </c>
      <c r="E401" s="414" t="s">
        <v>1457</v>
      </c>
      <c r="F401" s="413" t="s">
        <v>1107</v>
      </c>
      <c r="G401" s="412" t="s">
        <v>1129</v>
      </c>
      <c r="H401" s="414" t="str">
        <f t="shared" si="6"/>
        <v>BalearesUnifamiliarD.Existenteα3</v>
      </c>
      <c r="I401" s="411" t="s">
        <v>1122</v>
      </c>
      <c r="J401" s="411">
        <v>29.7</v>
      </c>
      <c r="K401" s="411" t="s">
        <v>1122</v>
      </c>
      <c r="L401" s="411">
        <v>38.9</v>
      </c>
      <c r="M401" s="411">
        <v>9.9</v>
      </c>
      <c r="N401" s="411">
        <v>54.4</v>
      </c>
      <c r="O401" s="411" t="s">
        <v>1122</v>
      </c>
      <c r="P401" s="411">
        <v>11.3</v>
      </c>
      <c r="Q401" s="411">
        <v>2.7</v>
      </c>
      <c r="R401" s="411">
        <v>15.6</v>
      </c>
      <c r="T401"/>
      <c r="V401" s="410"/>
    </row>
    <row r="402" spans="1:22">
      <c r="A402" s="411" t="s">
        <v>1105</v>
      </c>
      <c r="B402" s="412">
        <v>401</v>
      </c>
      <c r="C402" s="413" t="s">
        <v>1134</v>
      </c>
      <c r="D402" s="413" t="s">
        <v>1089</v>
      </c>
      <c r="E402" s="414" t="s">
        <v>1458</v>
      </c>
      <c r="F402" s="413" t="s">
        <v>1107</v>
      </c>
      <c r="G402" s="412" t="s">
        <v>1129</v>
      </c>
      <c r="H402" s="414" t="str">
        <f t="shared" si="6"/>
        <v>BalearesUnifamiliarE.Existenteα3</v>
      </c>
      <c r="I402" s="411" t="s">
        <v>1122</v>
      </c>
      <c r="J402" s="411">
        <v>36.700000000000003</v>
      </c>
      <c r="K402" s="411" t="s">
        <v>1122</v>
      </c>
      <c r="L402" s="411">
        <v>48</v>
      </c>
      <c r="M402" s="411">
        <v>26.9</v>
      </c>
      <c r="N402" s="411">
        <v>75</v>
      </c>
      <c r="O402" s="411" t="s">
        <v>1122</v>
      </c>
      <c r="P402" s="411">
        <v>13.9</v>
      </c>
      <c r="Q402" s="411">
        <v>7.3</v>
      </c>
      <c r="R402" s="411">
        <v>21.3</v>
      </c>
      <c r="T402"/>
      <c r="V402" s="410"/>
    </row>
    <row r="403" spans="1:22">
      <c r="A403" s="411" t="s">
        <v>1105</v>
      </c>
      <c r="B403" s="412">
        <v>402</v>
      </c>
      <c r="C403" s="413" t="s">
        <v>1134</v>
      </c>
      <c r="D403" s="413" t="s">
        <v>1089</v>
      </c>
      <c r="E403" s="414" t="s">
        <v>1459</v>
      </c>
      <c r="F403" s="413" t="s">
        <v>1107</v>
      </c>
      <c r="G403" s="412" t="s">
        <v>1129</v>
      </c>
      <c r="H403" s="414" t="str">
        <f t="shared" si="6"/>
        <v>BalearesUnifamiliarF.Existenteα3</v>
      </c>
      <c r="I403" s="411" t="s">
        <v>1122</v>
      </c>
      <c r="J403" s="411">
        <v>45.1</v>
      </c>
      <c r="K403" s="411" t="s">
        <v>1122</v>
      </c>
      <c r="L403" s="411">
        <v>59.1</v>
      </c>
      <c r="M403" s="411">
        <v>29.4</v>
      </c>
      <c r="N403" s="411">
        <v>87.7</v>
      </c>
      <c r="O403" s="411" t="s">
        <v>1122</v>
      </c>
      <c r="P403" s="411">
        <v>17.100000000000001</v>
      </c>
      <c r="Q403" s="411">
        <v>8.6</v>
      </c>
      <c r="R403" s="411">
        <v>25.5</v>
      </c>
      <c r="T403"/>
      <c r="V403" s="410"/>
    </row>
    <row r="404" spans="1:22">
      <c r="A404" s="411" t="s">
        <v>1105</v>
      </c>
      <c r="B404" s="412">
        <v>403</v>
      </c>
      <c r="C404" s="413" t="s">
        <v>1134</v>
      </c>
      <c r="D404" s="413" t="s">
        <v>1089</v>
      </c>
      <c r="E404" s="414" t="s">
        <v>1454</v>
      </c>
      <c r="F404" s="413" t="s">
        <v>1107</v>
      </c>
      <c r="G404" s="412" t="s">
        <v>1130</v>
      </c>
      <c r="H404" s="414" t="str">
        <f t="shared" si="6"/>
        <v>BalearesUnifamiliarA.Existenteα4</v>
      </c>
      <c r="I404" s="411" t="s">
        <v>1122</v>
      </c>
      <c r="J404" s="411">
        <v>13.9</v>
      </c>
      <c r="K404" s="411" t="s">
        <v>1122</v>
      </c>
      <c r="L404" s="411">
        <v>18.2</v>
      </c>
      <c r="M404" s="411">
        <v>5.5</v>
      </c>
      <c r="N404" s="411">
        <v>13.8</v>
      </c>
      <c r="O404" s="411" t="s">
        <v>1122</v>
      </c>
      <c r="P404" s="411">
        <v>5.3</v>
      </c>
      <c r="Q404" s="411">
        <v>1.5</v>
      </c>
      <c r="R404" s="411">
        <v>4</v>
      </c>
      <c r="T404"/>
      <c r="V404" s="410"/>
    </row>
    <row r="405" spans="1:22">
      <c r="A405" s="411" t="s">
        <v>1105</v>
      </c>
      <c r="B405" s="412">
        <v>404</v>
      </c>
      <c r="C405" s="413" t="s">
        <v>1134</v>
      </c>
      <c r="D405" s="413" t="s">
        <v>1089</v>
      </c>
      <c r="E405" s="414" t="s">
        <v>1455</v>
      </c>
      <c r="F405" s="413" t="s">
        <v>1107</v>
      </c>
      <c r="G405" s="412" t="s">
        <v>1130</v>
      </c>
      <c r="H405" s="414" t="str">
        <f t="shared" si="6"/>
        <v>BalearesUnifamiliarB.Existenteα4</v>
      </c>
      <c r="I405" s="411" t="s">
        <v>1122</v>
      </c>
      <c r="J405" s="411">
        <v>20</v>
      </c>
      <c r="K405" s="411" t="s">
        <v>1122</v>
      </c>
      <c r="L405" s="411">
        <v>26.2</v>
      </c>
      <c r="M405" s="411">
        <v>6.5</v>
      </c>
      <c r="N405" s="411">
        <v>26.2</v>
      </c>
      <c r="O405" s="411" t="s">
        <v>1122</v>
      </c>
      <c r="P405" s="411">
        <v>7.6</v>
      </c>
      <c r="Q405" s="411">
        <v>1.8</v>
      </c>
      <c r="R405" s="411">
        <v>7.5</v>
      </c>
      <c r="T405"/>
      <c r="V405" s="410"/>
    </row>
    <row r="406" spans="1:22">
      <c r="A406" s="411" t="s">
        <v>1105</v>
      </c>
      <c r="B406" s="412">
        <v>405</v>
      </c>
      <c r="C406" s="413" t="s">
        <v>1134</v>
      </c>
      <c r="D406" s="413" t="s">
        <v>1089</v>
      </c>
      <c r="E406" s="414" t="s">
        <v>1456</v>
      </c>
      <c r="F406" s="413" t="s">
        <v>1107</v>
      </c>
      <c r="G406" s="412" t="s">
        <v>1130</v>
      </c>
      <c r="H406" s="414" t="str">
        <f t="shared" si="6"/>
        <v>BalearesUnifamiliarC.Existenteα4</v>
      </c>
      <c r="I406" s="411" t="s">
        <v>1122</v>
      </c>
      <c r="J406" s="411">
        <v>28.4</v>
      </c>
      <c r="K406" s="411" t="s">
        <v>1122</v>
      </c>
      <c r="L406" s="411">
        <v>37.299999999999997</v>
      </c>
      <c r="M406" s="411">
        <v>7.8</v>
      </c>
      <c r="N406" s="411">
        <v>44.4</v>
      </c>
      <c r="O406" s="411" t="s">
        <v>1122</v>
      </c>
      <c r="P406" s="411">
        <v>10.8</v>
      </c>
      <c r="Q406" s="411">
        <v>2.1</v>
      </c>
      <c r="R406" s="411">
        <v>12.7</v>
      </c>
      <c r="T406"/>
      <c r="V406" s="410"/>
    </row>
    <row r="407" spans="1:22">
      <c r="A407" s="411" t="s">
        <v>1105</v>
      </c>
      <c r="B407" s="412">
        <v>406</v>
      </c>
      <c r="C407" s="413" t="s">
        <v>1134</v>
      </c>
      <c r="D407" s="413" t="s">
        <v>1089</v>
      </c>
      <c r="E407" s="414" t="s">
        <v>1457</v>
      </c>
      <c r="F407" s="413" t="s">
        <v>1107</v>
      </c>
      <c r="G407" s="412" t="s">
        <v>1130</v>
      </c>
      <c r="H407" s="414" t="str">
        <f t="shared" si="6"/>
        <v>BalearesUnifamiliarD.Existenteα4</v>
      </c>
      <c r="I407" s="411" t="s">
        <v>1122</v>
      </c>
      <c r="J407" s="411">
        <v>41.4</v>
      </c>
      <c r="K407" s="411" t="s">
        <v>1122</v>
      </c>
      <c r="L407" s="411">
        <v>54.3</v>
      </c>
      <c r="M407" s="411">
        <v>9.9</v>
      </c>
      <c r="N407" s="411">
        <v>71.099999999999994</v>
      </c>
      <c r="O407" s="411" t="s">
        <v>1122</v>
      </c>
      <c r="P407" s="411">
        <v>15.7</v>
      </c>
      <c r="Q407" s="411">
        <v>2.7</v>
      </c>
      <c r="R407" s="411">
        <v>20.399999999999999</v>
      </c>
      <c r="T407"/>
      <c r="V407" s="410"/>
    </row>
    <row r="408" spans="1:22">
      <c r="A408" s="411" t="s">
        <v>1105</v>
      </c>
      <c r="B408" s="412">
        <v>407</v>
      </c>
      <c r="C408" s="413" t="s">
        <v>1134</v>
      </c>
      <c r="D408" s="413" t="s">
        <v>1089</v>
      </c>
      <c r="E408" s="414" t="s">
        <v>1458</v>
      </c>
      <c r="F408" s="413" t="s">
        <v>1107</v>
      </c>
      <c r="G408" s="412" t="s">
        <v>1130</v>
      </c>
      <c r="H408" s="414" t="str">
        <f t="shared" si="6"/>
        <v>BalearesUnifamiliarE.Existenteα4</v>
      </c>
      <c r="I408" s="411" t="s">
        <v>1122</v>
      </c>
      <c r="J408" s="411">
        <v>50.9</v>
      </c>
      <c r="K408" s="411" t="s">
        <v>1122</v>
      </c>
      <c r="L408" s="411">
        <v>66.7</v>
      </c>
      <c r="M408" s="411">
        <v>26.9</v>
      </c>
      <c r="N408" s="411">
        <v>93.7</v>
      </c>
      <c r="O408" s="411" t="s">
        <v>1122</v>
      </c>
      <c r="P408" s="411">
        <v>19.399999999999999</v>
      </c>
      <c r="Q408" s="411">
        <v>7.3</v>
      </c>
      <c r="R408" s="411">
        <v>26.7</v>
      </c>
      <c r="T408"/>
      <c r="V408" s="410"/>
    </row>
    <row r="409" spans="1:22">
      <c r="A409" s="411" t="s">
        <v>1105</v>
      </c>
      <c r="B409" s="412">
        <v>408</v>
      </c>
      <c r="C409" s="413" t="s">
        <v>1134</v>
      </c>
      <c r="D409" s="413" t="s">
        <v>1089</v>
      </c>
      <c r="E409" s="414" t="s">
        <v>1459</v>
      </c>
      <c r="F409" s="413" t="s">
        <v>1107</v>
      </c>
      <c r="G409" s="412" t="s">
        <v>1130</v>
      </c>
      <c r="H409" s="414" t="str">
        <f t="shared" si="6"/>
        <v>BalearesUnifamiliarF.Existenteα4</v>
      </c>
      <c r="I409" s="411" t="s">
        <v>1122</v>
      </c>
      <c r="J409" s="411">
        <v>62.6</v>
      </c>
      <c r="K409" s="411" t="s">
        <v>1122</v>
      </c>
      <c r="L409" s="411">
        <v>82.1</v>
      </c>
      <c r="M409" s="411">
        <v>29.4</v>
      </c>
      <c r="N409" s="411">
        <v>102.1</v>
      </c>
      <c r="O409" s="411" t="s">
        <v>1122</v>
      </c>
      <c r="P409" s="411">
        <v>23.8</v>
      </c>
      <c r="Q409" s="411">
        <v>8.6</v>
      </c>
      <c r="R409" s="411">
        <v>29.1</v>
      </c>
      <c r="T409"/>
      <c r="V409" s="410"/>
    </row>
    <row r="410" spans="1:22">
      <c r="A410" s="411" t="s">
        <v>1105</v>
      </c>
      <c r="B410" s="412">
        <v>409</v>
      </c>
      <c r="C410" s="413" t="s">
        <v>1134</v>
      </c>
      <c r="D410" s="413" t="s">
        <v>1089</v>
      </c>
      <c r="E410" s="414" t="s">
        <v>1454</v>
      </c>
      <c r="F410" s="413" t="s">
        <v>1107</v>
      </c>
      <c r="G410" s="412" t="s">
        <v>9</v>
      </c>
      <c r="H410" s="414" t="str">
        <f t="shared" si="6"/>
        <v>BalearesUnifamiliarA.ExistenteA1</v>
      </c>
      <c r="I410" s="411">
        <v>5.2</v>
      </c>
      <c r="J410" s="411" t="s">
        <v>1122</v>
      </c>
      <c r="K410" s="411">
        <v>8</v>
      </c>
      <c r="L410" s="411" t="s">
        <v>1122</v>
      </c>
      <c r="M410" s="411">
        <v>5.5</v>
      </c>
      <c r="N410" s="411">
        <v>12.9</v>
      </c>
      <c r="O410" s="411">
        <v>2</v>
      </c>
      <c r="P410" s="411" t="s">
        <v>1122</v>
      </c>
      <c r="Q410" s="411">
        <v>1.5</v>
      </c>
      <c r="R410" s="411">
        <v>3.2</v>
      </c>
      <c r="T410"/>
      <c r="V410" s="410"/>
    </row>
    <row r="411" spans="1:22">
      <c r="A411" s="411" t="s">
        <v>1105</v>
      </c>
      <c r="B411" s="412">
        <v>410</v>
      </c>
      <c r="C411" s="413" t="s">
        <v>1134</v>
      </c>
      <c r="D411" s="413" t="s">
        <v>1089</v>
      </c>
      <c r="E411" s="414" t="s">
        <v>1455</v>
      </c>
      <c r="F411" s="413" t="s">
        <v>1107</v>
      </c>
      <c r="G411" s="412" t="s">
        <v>9</v>
      </c>
      <c r="H411" s="414" t="str">
        <f t="shared" si="6"/>
        <v>BalearesUnifamiliarB.ExistenteA1</v>
      </c>
      <c r="I411" s="411">
        <v>12</v>
      </c>
      <c r="J411" s="411" t="s">
        <v>1122</v>
      </c>
      <c r="K411" s="411">
        <v>18.600000000000001</v>
      </c>
      <c r="L411" s="411" t="s">
        <v>1122</v>
      </c>
      <c r="M411" s="411">
        <v>6.5</v>
      </c>
      <c r="N411" s="411">
        <v>24.6</v>
      </c>
      <c r="O411" s="411">
        <v>4.5999999999999996</v>
      </c>
      <c r="P411" s="411" t="s">
        <v>1122</v>
      </c>
      <c r="Q411" s="411">
        <v>1.8</v>
      </c>
      <c r="R411" s="411">
        <v>6.1</v>
      </c>
      <c r="T411"/>
      <c r="V411" s="410"/>
    </row>
    <row r="412" spans="1:22">
      <c r="A412" s="411" t="s">
        <v>1105</v>
      </c>
      <c r="B412" s="412">
        <v>411</v>
      </c>
      <c r="C412" s="413" t="s">
        <v>1134</v>
      </c>
      <c r="D412" s="413" t="s">
        <v>1089</v>
      </c>
      <c r="E412" s="414" t="s">
        <v>1456</v>
      </c>
      <c r="F412" s="413" t="s">
        <v>1107</v>
      </c>
      <c r="G412" s="412" t="s">
        <v>9</v>
      </c>
      <c r="H412" s="414" t="str">
        <f t="shared" si="6"/>
        <v>BalearesUnifamiliarC.ExistenteA1</v>
      </c>
      <c r="I412" s="411">
        <v>21.7</v>
      </c>
      <c r="J412" s="411" t="s">
        <v>1122</v>
      </c>
      <c r="K412" s="411">
        <v>33.6</v>
      </c>
      <c r="L412" s="411" t="s">
        <v>1122</v>
      </c>
      <c r="M412" s="411">
        <v>7.8</v>
      </c>
      <c r="N412" s="411">
        <v>41.5</v>
      </c>
      <c r="O412" s="411">
        <v>8.1999999999999993</v>
      </c>
      <c r="P412" s="411" t="s">
        <v>1122</v>
      </c>
      <c r="Q412" s="411">
        <v>2.1</v>
      </c>
      <c r="R412" s="411">
        <v>10.4</v>
      </c>
      <c r="T412"/>
      <c r="V412" s="410"/>
    </row>
    <row r="413" spans="1:22">
      <c r="A413" s="411" t="s">
        <v>1105</v>
      </c>
      <c r="B413" s="412">
        <v>412</v>
      </c>
      <c r="C413" s="413" t="s">
        <v>1134</v>
      </c>
      <c r="D413" s="413" t="s">
        <v>1089</v>
      </c>
      <c r="E413" s="414" t="s">
        <v>1457</v>
      </c>
      <c r="F413" s="413" t="s">
        <v>1107</v>
      </c>
      <c r="G413" s="412" t="s">
        <v>9</v>
      </c>
      <c r="H413" s="414" t="str">
        <f t="shared" si="6"/>
        <v>BalearesUnifamiliarD.ExistenteA1</v>
      </c>
      <c r="I413" s="411">
        <v>36.299999999999997</v>
      </c>
      <c r="J413" s="411" t="s">
        <v>1122</v>
      </c>
      <c r="K413" s="411">
        <v>56.3</v>
      </c>
      <c r="L413" s="411" t="s">
        <v>1122</v>
      </c>
      <c r="M413" s="411">
        <v>9.9</v>
      </c>
      <c r="N413" s="411">
        <v>66.5</v>
      </c>
      <c r="O413" s="411">
        <v>13.8</v>
      </c>
      <c r="P413" s="411" t="s">
        <v>1122</v>
      </c>
      <c r="Q413" s="411">
        <v>2.7</v>
      </c>
      <c r="R413" s="411">
        <v>16.600000000000001</v>
      </c>
      <c r="T413"/>
      <c r="V413" s="410"/>
    </row>
    <row r="414" spans="1:22">
      <c r="A414" s="411" t="s">
        <v>1105</v>
      </c>
      <c r="B414" s="412">
        <v>413</v>
      </c>
      <c r="C414" s="413" t="s">
        <v>1134</v>
      </c>
      <c r="D414" s="413" t="s">
        <v>1089</v>
      </c>
      <c r="E414" s="414" t="s">
        <v>1458</v>
      </c>
      <c r="F414" s="413" t="s">
        <v>1107</v>
      </c>
      <c r="G414" s="412" t="s">
        <v>9</v>
      </c>
      <c r="H414" s="414" t="str">
        <f t="shared" si="6"/>
        <v>BalearesUnifamiliarE.ExistenteA1</v>
      </c>
      <c r="I414" s="411">
        <v>62.5</v>
      </c>
      <c r="J414" s="411" t="s">
        <v>1122</v>
      </c>
      <c r="K414" s="411">
        <v>124.4</v>
      </c>
      <c r="L414" s="411" t="s">
        <v>1122</v>
      </c>
      <c r="M414" s="411">
        <v>26.9</v>
      </c>
      <c r="N414" s="411">
        <v>151.30000000000001</v>
      </c>
      <c r="O414" s="411">
        <v>33.799999999999997</v>
      </c>
      <c r="P414" s="411" t="s">
        <v>1122</v>
      </c>
      <c r="Q414" s="411">
        <v>7.3</v>
      </c>
      <c r="R414" s="411">
        <v>41.1</v>
      </c>
      <c r="T414"/>
      <c r="V414" s="410"/>
    </row>
    <row r="415" spans="1:22">
      <c r="A415" s="411" t="s">
        <v>1105</v>
      </c>
      <c r="B415" s="412">
        <v>414</v>
      </c>
      <c r="C415" s="413" t="s">
        <v>1134</v>
      </c>
      <c r="D415" s="413" t="s">
        <v>1089</v>
      </c>
      <c r="E415" s="414" t="s">
        <v>1459</v>
      </c>
      <c r="F415" s="413" t="s">
        <v>1107</v>
      </c>
      <c r="G415" s="412" t="s">
        <v>9</v>
      </c>
      <c r="H415" s="414" t="str">
        <f t="shared" si="6"/>
        <v>BalearesUnifamiliarF.ExistenteA1</v>
      </c>
      <c r="I415" s="411">
        <v>80.599999999999994</v>
      </c>
      <c r="J415" s="411" t="s">
        <v>1122</v>
      </c>
      <c r="K415" s="411">
        <v>153</v>
      </c>
      <c r="L415" s="411" t="s">
        <v>1122</v>
      </c>
      <c r="M415" s="411">
        <v>29.4</v>
      </c>
      <c r="N415" s="411">
        <v>177</v>
      </c>
      <c r="O415" s="411">
        <v>43.5</v>
      </c>
      <c r="P415" s="411" t="s">
        <v>1122</v>
      </c>
      <c r="Q415" s="411">
        <v>8.6</v>
      </c>
      <c r="R415" s="411">
        <v>48.1</v>
      </c>
      <c r="T415"/>
      <c r="V415" s="410"/>
    </row>
    <row r="416" spans="1:22">
      <c r="A416" s="411" t="s">
        <v>1105</v>
      </c>
      <c r="B416" s="412">
        <v>415</v>
      </c>
      <c r="C416" s="413" t="s">
        <v>1134</v>
      </c>
      <c r="D416" s="413" t="s">
        <v>1089</v>
      </c>
      <c r="E416" s="414" t="s">
        <v>1454</v>
      </c>
      <c r="F416" s="413" t="s">
        <v>1107</v>
      </c>
      <c r="G416" s="412" t="s">
        <v>10</v>
      </c>
      <c r="H416" s="414" t="str">
        <f t="shared" si="6"/>
        <v>BalearesUnifamiliarA.ExistenteA2</v>
      </c>
      <c r="I416" s="411">
        <v>5.2</v>
      </c>
      <c r="J416" s="411">
        <v>3.9</v>
      </c>
      <c r="K416" s="411">
        <v>8</v>
      </c>
      <c r="L416" s="411">
        <v>5.2</v>
      </c>
      <c r="M416" s="411">
        <v>5.5</v>
      </c>
      <c r="N416" s="411">
        <v>17</v>
      </c>
      <c r="O416" s="411">
        <v>2</v>
      </c>
      <c r="P416" s="411">
        <v>1.5</v>
      </c>
      <c r="Q416" s="411">
        <v>1.5</v>
      </c>
      <c r="R416" s="411">
        <v>4.4000000000000004</v>
      </c>
      <c r="T416"/>
      <c r="V416" s="410"/>
    </row>
    <row r="417" spans="1:22">
      <c r="A417" s="411" t="s">
        <v>1105</v>
      </c>
      <c r="B417" s="412">
        <v>416</v>
      </c>
      <c r="C417" s="413" t="s">
        <v>1134</v>
      </c>
      <c r="D417" s="413" t="s">
        <v>1089</v>
      </c>
      <c r="E417" s="414" t="s">
        <v>1455</v>
      </c>
      <c r="F417" s="413" t="s">
        <v>1107</v>
      </c>
      <c r="G417" s="412" t="s">
        <v>10</v>
      </c>
      <c r="H417" s="414" t="str">
        <f t="shared" si="6"/>
        <v>BalearesUnifamiliarB.ExistenteA2</v>
      </c>
      <c r="I417" s="411">
        <v>12</v>
      </c>
      <c r="J417" s="411">
        <v>6.4</v>
      </c>
      <c r="K417" s="411">
        <v>18.600000000000001</v>
      </c>
      <c r="L417" s="411">
        <v>8.4</v>
      </c>
      <c r="M417" s="411">
        <v>6.5</v>
      </c>
      <c r="N417" s="411">
        <v>32.200000000000003</v>
      </c>
      <c r="O417" s="411">
        <v>4.5999999999999996</v>
      </c>
      <c r="P417" s="411">
        <v>2.4</v>
      </c>
      <c r="Q417" s="411">
        <v>1.8</v>
      </c>
      <c r="R417" s="411">
        <v>8.4</v>
      </c>
      <c r="T417"/>
      <c r="V417" s="410"/>
    </row>
    <row r="418" spans="1:22">
      <c r="A418" s="411" t="s">
        <v>1105</v>
      </c>
      <c r="B418" s="412">
        <v>417</v>
      </c>
      <c r="C418" s="413" t="s">
        <v>1134</v>
      </c>
      <c r="D418" s="413" t="s">
        <v>1089</v>
      </c>
      <c r="E418" s="414" t="s">
        <v>1456</v>
      </c>
      <c r="F418" s="413" t="s">
        <v>1107</v>
      </c>
      <c r="G418" s="412" t="s">
        <v>10</v>
      </c>
      <c r="H418" s="414" t="str">
        <f t="shared" si="6"/>
        <v>BalearesUnifamiliarC.ExistenteA2</v>
      </c>
      <c r="I418" s="411">
        <v>21.7</v>
      </c>
      <c r="J418" s="411">
        <v>9.9</v>
      </c>
      <c r="K418" s="411">
        <v>33.6</v>
      </c>
      <c r="L418" s="411">
        <v>13</v>
      </c>
      <c r="M418" s="411">
        <v>7.8</v>
      </c>
      <c r="N418" s="411">
        <v>54.5</v>
      </c>
      <c r="O418" s="411">
        <v>8.1999999999999993</v>
      </c>
      <c r="P418" s="411">
        <v>3.8</v>
      </c>
      <c r="Q418" s="411">
        <v>2.1</v>
      </c>
      <c r="R418" s="411">
        <v>14.2</v>
      </c>
      <c r="T418"/>
      <c r="V418" s="410"/>
    </row>
    <row r="419" spans="1:22">
      <c r="A419" s="411" t="s">
        <v>1105</v>
      </c>
      <c r="B419" s="412">
        <v>418</v>
      </c>
      <c r="C419" s="413" t="s">
        <v>1134</v>
      </c>
      <c r="D419" s="413" t="s">
        <v>1089</v>
      </c>
      <c r="E419" s="414" t="s">
        <v>1457</v>
      </c>
      <c r="F419" s="413" t="s">
        <v>1107</v>
      </c>
      <c r="G419" s="412" t="s">
        <v>10</v>
      </c>
      <c r="H419" s="414" t="str">
        <f t="shared" si="6"/>
        <v>BalearesUnifamiliarD.ExistenteA2</v>
      </c>
      <c r="I419" s="411">
        <v>36.299999999999997</v>
      </c>
      <c r="J419" s="411">
        <v>15.2</v>
      </c>
      <c r="K419" s="411">
        <v>56.3</v>
      </c>
      <c r="L419" s="411">
        <v>20</v>
      </c>
      <c r="M419" s="411">
        <v>9.9</v>
      </c>
      <c r="N419" s="411">
        <v>87.3</v>
      </c>
      <c r="O419" s="411">
        <v>13.8</v>
      </c>
      <c r="P419" s="411">
        <v>5.8</v>
      </c>
      <c r="Q419" s="411">
        <v>2.7</v>
      </c>
      <c r="R419" s="411">
        <v>22.7</v>
      </c>
      <c r="T419"/>
      <c r="V419" s="410"/>
    </row>
    <row r="420" spans="1:22">
      <c r="A420" s="411" t="s">
        <v>1105</v>
      </c>
      <c r="B420" s="412">
        <v>419</v>
      </c>
      <c r="C420" s="413" t="s">
        <v>1134</v>
      </c>
      <c r="D420" s="413" t="s">
        <v>1089</v>
      </c>
      <c r="E420" s="414" t="s">
        <v>1458</v>
      </c>
      <c r="F420" s="413" t="s">
        <v>1107</v>
      </c>
      <c r="G420" s="412" t="s">
        <v>10</v>
      </c>
      <c r="H420" s="414" t="str">
        <f t="shared" si="6"/>
        <v>BalearesUnifamiliarE.ExistenteA2</v>
      </c>
      <c r="I420" s="411">
        <v>62.5</v>
      </c>
      <c r="J420" s="411">
        <v>18.3</v>
      </c>
      <c r="K420" s="411">
        <v>124.4</v>
      </c>
      <c r="L420" s="411">
        <v>24</v>
      </c>
      <c r="M420" s="411">
        <v>26.9</v>
      </c>
      <c r="N420" s="411">
        <v>175.3</v>
      </c>
      <c r="O420" s="411">
        <v>33.799999999999997</v>
      </c>
      <c r="P420" s="411">
        <v>7</v>
      </c>
      <c r="Q420" s="411">
        <v>7.3</v>
      </c>
      <c r="R420" s="411">
        <v>48.1</v>
      </c>
      <c r="T420"/>
      <c r="V420" s="410"/>
    </row>
    <row r="421" spans="1:22">
      <c r="A421" s="411" t="s">
        <v>1105</v>
      </c>
      <c r="B421" s="412">
        <v>420</v>
      </c>
      <c r="C421" s="413" t="s">
        <v>1134</v>
      </c>
      <c r="D421" s="413" t="s">
        <v>1089</v>
      </c>
      <c r="E421" s="414" t="s">
        <v>1459</v>
      </c>
      <c r="F421" s="413" t="s">
        <v>1107</v>
      </c>
      <c r="G421" s="412" t="s">
        <v>10</v>
      </c>
      <c r="H421" s="414" t="str">
        <f t="shared" si="6"/>
        <v>BalearesUnifamiliarF.ExistenteA2</v>
      </c>
      <c r="I421" s="411">
        <v>80.599999999999994</v>
      </c>
      <c r="J421" s="411">
        <v>22.5</v>
      </c>
      <c r="K421" s="411">
        <v>153</v>
      </c>
      <c r="L421" s="411">
        <v>29.5</v>
      </c>
      <c r="M421" s="411">
        <v>29.4</v>
      </c>
      <c r="N421" s="411">
        <v>205.1</v>
      </c>
      <c r="O421" s="411">
        <v>43.5</v>
      </c>
      <c r="P421" s="411">
        <v>8.6</v>
      </c>
      <c r="Q421" s="411">
        <v>8.6</v>
      </c>
      <c r="R421" s="411">
        <v>56.2</v>
      </c>
      <c r="T421"/>
      <c r="V421" s="410"/>
    </row>
    <row r="422" spans="1:22">
      <c r="A422" s="411" t="s">
        <v>1105</v>
      </c>
      <c r="B422" s="412">
        <v>421</v>
      </c>
      <c r="C422" s="413" t="s">
        <v>1134</v>
      </c>
      <c r="D422" s="413" t="s">
        <v>1089</v>
      </c>
      <c r="E422" s="414" t="s">
        <v>1454</v>
      </c>
      <c r="F422" s="413" t="s">
        <v>1107</v>
      </c>
      <c r="G422" s="412" t="s">
        <v>1108</v>
      </c>
      <c r="H422" s="414" t="str">
        <f t="shared" si="6"/>
        <v>BalearesUnifamiliarA.ExistenteA3</v>
      </c>
      <c r="I422" s="411">
        <v>5.2</v>
      </c>
      <c r="J422" s="411">
        <v>10</v>
      </c>
      <c r="K422" s="411">
        <v>8</v>
      </c>
      <c r="L422" s="411">
        <v>13.1</v>
      </c>
      <c r="M422" s="411">
        <v>5.5</v>
      </c>
      <c r="N422" s="411">
        <v>21.2</v>
      </c>
      <c r="O422" s="411">
        <v>2</v>
      </c>
      <c r="P422" s="411">
        <v>3.8</v>
      </c>
      <c r="Q422" s="411">
        <v>1.5</v>
      </c>
      <c r="R422" s="411">
        <v>5.6</v>
      </c>
      <c r="T422"/>
      <c r="V422" s="410"/>
    </row>
    <row r="423" spans="1:22">
      <c r="A423" s="411" t="s">
        <v>1105</v>
      </c>
      <c r="B423" s="412">
        <v>422</v>
      </c>
      <c r="C423" s="413" t="s">
        <v>1134</v>
      </c>
      <c r="D423" s="413" t="s">
        <v>1089</v>
      </c>
      <c r="E423" s="414" t="s">
        <v>1455</v>
      </c>
      <c r="F423" s="413" t="s">
        <v>1107</v>
      </c>
      <c r="G423" s="412" t="s">
        <v>1108</v>
      </c>
      <c r="H423" s="414" t="str">
        <f t="shared" si="6"/>
        <v>BalearesUnifamiliarB.ExistenteA3</v>
      </c>
      <c r="I423" s="411">
        <v>12</v>
      </c>
      <c r="J423" s="411">
        <v>14.3</v>
      </c>
      <c r="K423" s="411">
        <v>18.600000000000001</v>
      </c>
      <c r="L423" s="411">
        <v>18.7</v>
      </c>
      <c r="M423" s="411">
        <v>6.5</v>
      </c>
      <c r="N423" s="411">
        <v>40.200000000000003</v>
      </c>
      <c r="O423" s="411">
        <v>4.5999999999999996</v>
      </c>
      <c r="P423" s="411">
        <v>5.4</v>
      </c>
      <c r="Q423" s="411">
        <v>1.8</v>
      </c>
      <c r="R423" s="411">
        <v>10.7</v>
      </c>
      <c r="T423"/>
      <c r="V423" s="410"/>
    </row>
    <row r="424" spans="1:22">
      <c r="A424" s="411" t="s">
        <v>1105</v>
      </c>
      <c r="B424" s="412">
        <v>423</v>
      </c>
      <c r="C424" s="413" t="s">
        <v>1134</v>
      </c>
      <c r="D424" s="413" t="s">
        <v>1089</v>
      </c>
      <c r="E424" s="414" t="s">
        <v>1456</v>
      </c>
      <c r="F424" s="413" t="s">
        <v>1107</v>
      </c>
      <c r="G424" s="412" t="s">
        <v>1108</v>
      </c>
      <c r="H424" s="414" t="str">
        <f t="shared" si="6"/>
        <v>BalearesUnifamiliarC.ExistenteA3</v>
      </c>
      <c r="I424" s="411">
        <v>21.7</v>
      </c>
      <c r="J424" s="411">
        <v>20.399999999999999</v>
      </c>
      <c r="K424" s="411">
        <v>33.6</v>
      </c>
      <c r="L424" s="411">
        <v>26.7</v>
      </c>
      <c r="M424" s="411">
        <v>7.8</v>
      </c>
      <c r="N424" s="411">
        <v>67.900000000000006</v>
      </c>
      <c r="O424" s="411">
        <v>8.1999999999999993</v>
      </c>
      <c r="P424" s="411">
        <v>7.7</v>
      </c>
      <c r="Q424" s="411">
        <v>2.1</v>
      </c>
      <c r="R424" s="411">
        <v>18</v>
      </c>
      <c r="T424"/>
      <c r="V424" s="410"/>
    </row>
    <row r="425" spans="1:22">
      <c r="A425" s="411" t="s">
        <v>1105</v>
      </c>
      <c r="B425" s="412">
        <v>424</v>
      </c>
      <c r="C425" s="413" t="s">
        <v>1134</v>
      </c>
      <c r="D425" s="413" t="s">
        <v>1089</v>
      </c>
      <c r="E425" s="414" t="s">
        <v>1457</v>
      </c>
      <c r="F425" s="413" t="s">
        <v>1107</v>
      </c>
      <c r="G425" s="412" t="s">
        <v>1108</v>
      </c>
      <c r="H425" s="414" t="str">
        <f t="shared" si="6"/>
        <v>BalearesUnifamiliarD.ExistenteA3</v>
      </c>
      <c r="I425" s="411">
        <v>36.299999999999997</v>
      </c>
      <c r="J425" s="411">
        <v>29.7</v>
      </c>
      <c r="K425" s="411">
        <v>56.3</v>
      </c>
      <c r="L425" s="411">
        <v>38.9</v>
      </c>
      <c r="M425" s="411">
        <v>9.9</v>
      </c>
      <c r="N425" s="411">
        <v>108.8</v>
      </c>
      <c r="O425" s="411">
        <v>13.8</v>
      </c>
      <c r="P425" s="411">
        <v>11.3</v>
      </c>
      <c r="Q425" s="411">
        <v>2.7</v>
      </c>
      <c r="R425" s="411">
        <v>28.9</v>
      </c>
      <c r="T425"/>
      <c r="V425" s="410"/>
    </row>
    <row r="426" spans="1:22">
      <c r="A426" s="411" t="s">
        <v>1105</v>
      </c>
      <c r="B426" s="412">
        <v>425</v>
      </c>
      <c r="C426" s="413" t="s">
        <v>1134</v>
      </c>
      <c r="D426" s="413" t="s">
        <v>1089</v>
      </c>
      <c r="E426" s="414" t="s">
        <v>1458</v>
      </c>
      <c r="F426" s="413" t="s">
        <v>1107</v>
      </c>
      <c r="G426" s="412" t="s">
        <v>1108</v>
      </c>
      <c r="H426" s="414" t="str">
        <f t="shared" si="6"/>
        <v>BalearesUnifamiliarE.ExistenteA3</v>
      </c>
      <c r="I426" s="411">
        <v>62.5</v>
      </c>
      <c r="J426" s="411">
        <v>36.700000000000003</v>
      </c>
      <c r="K426" s="411">
        <v>124.4</v>
      </c>
      <c r="L426" s="411">
        <v>48</v>
      </c>
      <c r="M426" s="411">
        <v>26.9</v>
      </c>
      <c r="N426" s="411">
        <v>199.4</v>
      </c>
      <c r="O426" s="411">
        <v>33.799999999999997</v>
      </c>
      <c r="P426" s="411">
        <v>13.9</v>
      </c>
      <c r="Q426" s="411">
        <v>7.3</v>
      </c>
      <c r="R426" s="411">
        <v>55</v>
      </c>
      <c r="T426"/>
      <c r="V426" s="410"/>
    </row>
    <row r="427" spans="1:22">
      <c r="A427" s="411" t="s">
        <v>1105</v>
      </c>
      <c r="B427" s="412">
        <v>426</v>
      </c>
      <c r="C427" s="413" t="s">
        <v>1134</v>
      </c>
      <c r="D427" s="413" t="s">
        <v>1089</v>
      </c>
      <c r="E427" s="414" t="s">
        <v>1459</v>
      </c>
      <c r="F427" s="413" t="s">
        <v>1107</v>
      </c>
      <c r="G427" s="412" t="s">
        <v>1108</v>
      </c>
      <c r="H427" s="414" t="str">
        <f t="shared" si="6"/>
        <v>BalearesUnifamiliarF.ExistenteA3</v>
      </c>
      <c r="I427" s="411">
        <v>80.599999999999994</v>
      </c>
      <c r="J427" s="411">
        <v>45.1</v>
      </c>
      <c r="K427" s="411">
        <v>153</v>
      </c>
      <c r="L427" s="411">
        <v>59.1</v>
      </c>
      <c r="M427" s="411">
        <v>29.4</v>
      </c>
      <c r="N427" s="411">
        <v>233.2</v>
      </c>
      <c r="O427" s="411">
        <v>43.5</v>
      </c>
      <c r="P427" s="411">
        <v>17.100000000000001</v>
      </c>
      <c r="Q427" s="411">
        <v>8.6</v>
      </c>
      <c r="R427" s="411">
        <v>66</v>
      </c>
      <c r="T427"/>
      <c r="V427" s="410"/>
    </row>
    <row r="428" spans="1:22">
      <c r="A428" s="411" t="s">
        <v>1105</v>
      </c>
      <c r="B428" s="412">
        <v>427</v>
      </c>
      <c r="C428" s="413" t="s">
        <v>1134</v>
      </c>
      <c r="D428" s="413" t="s">
        <v>1089</v>
      </c>
      <c r="E428" s="414" t="s">
        <v>1454</v>
      </c>
      <c r="F428" s="413" t="s">
        <v>1107</v>
      </c>
      <c r="G428" s="412" t="s">
        <v>1114</v>
      </c>
      <c r="H428" s="414" t="str">
        <f t="shared" si="6"/>
        <v>BalearesUnifamiliarA.ExistenteA4</v>
      </c>
      <c r="I428" s="411">
        <v>5.2</v>
      </c>
      <c r="J428" s="411">
        <v>13.9</v>
      </c>
      <c r="K428" s="411">
        <v>8</v>
      </c>
      <c r="L428" s="411">
        <v>18.2</v>
      </c>
      <c r="M428" s="411">
        <v>5.6</v>
      </c>
      <c r="N428" s="411">
        <v>24.5</v>
      </c>
      <c r="O428" s="411">
        <v>2</v>
      </c>
      <c r="P428" s="411">
        <v>5.3</v>
      </c>
      <c r="Q428" s="411">
        <v>1.5</v>
      </c>
      <c r="R428" s="411">
        <v>6.6</v>
      </c>
      <c r="T428"/>
      <c r="V428" s="410"/>
    </row>
    <row r="429" spans="1:22">
      <c r="A429" s="411" t="s">
        <v>1105</v>
      </c>
      <c r="B429" s="412">
        <v>428</v>
      </c>
      <c r="C429" s="413" t="s">
        <v>1134</v>
      </c>
      <c r="D429" s="413" t="s">
        <v>1089</v>
      </c>
      <c r="E429" s="414" t="s">
        <v>1455</v>
      </c>
      <c r="F429" s="413" t="s">
        <v>1107</v>
      </c>
      <c r="G429" s="412" t="s">
        <v>1114</v>
      </c>
      <c r="H429" s="414" t="str">
        <f t="shared" si="6"/>
        <v>BalearesUnifamiliarB.ExistenteA4</v>
      </c>
      <c r="I429" s="411">
        <v>12</v>
      </c>
      <c r="J429" s="411">
        <v>20</v>
      </c>
      <c r="K429" s="411">
        <v>18.600000000000001</v>
      </c>
      <c r="L429" s="411">
        <v>26.2</v>
      </c>
      <c r="M429" s="411">
        <v>6.6</v>
      </c>
      <c r="N429" s="411">
        <v>46.4</v>
      </c>
      <c r="O429" s="411">
        <v>4.5999999999999996</v>
      </c>
      <c r="P429" s="411">
        <v>7.6</v>
      </c>
      <c r="Q429" s="411">
        <v>1.8</v>
      </c>
      <c r="R429" s="411">
        <v>12.5</v>
      </c>
      <c r="T429"/>
      <c r="V429" s="410"/>
    </row>
    <row r="430" spans="1:22">
      <c r="A430" s="411" t="s">
        <v>1105</v>
      </c>
      <c r="B430" s="412">
        <v>429</v>
      </c>
      <c r="C430" s="413" t="s">
        <v>1134</v>
      </c>
      <c r="D430" s="413" t="s">
        <v>1089</v>
      </c>
      <c r="E430" s="414" t="s">
        <v>1456</v>
      </c>
      <c r="F430" s="413" t="s">
        <v>1107</v>
      </c>
      <c r="G430" s="412" t="s">
        <v>1114</v>
      </c>
      <c r="H430" s="414" t="str">
        <f t="shared" si="6"/>
        <v>BalearesUnifamiliarC.ExistenteA4</v>
      </c>
      <c r="I430" s="411">
        <v>21.7</v>
      </c>
      <c r="J430" s="411">
        <v>28.4</v>
      </c>
      <c r="K430" s="411">
        <v>33.6</v>
      </c>
      <c r="L430" s="411">
        <v>37.299999999999997</v>
      </c>
      <c r="M430" s="411">
        <v>8</v>
      </c>
      <c r="N430" s="411">
        <v>78.5</v>
      </c>
      <c r="O430" s="411">
        <v>8.1999999999999993</v>
      </c>
      <c r="P430" s="411">
        <v>10.8</v>
      </c>
      <c r="Q430" s="411">
        <v>2.2000000000000002</v>
      </c>
      <c r="R430" s="411">
        <v>21.1</v>
      </c>
      <c r="T430"/>
      <c r="V430" s="410"/>
    </row>
    <row r="431" spans="1:22">
      <c r="A431" s="411" t="s">
        <v>1105</v>
      </c>
      <c r="B431" s="412">
        <v>430</v>
      </c>
      <c r="C431" s="413" t="s">
        <v>1134</v>
      </c>
      <c r="D431" s="413" t="s">
        <v>1089</v>
      </c>
      <c r="E431" s="414" t="s">
        <v>1457</v>
      </c>
      <c r="F431" s="413" t="s">
        <v>1107</v>
      </c>
      <c r="G431" s="412" t="s">
        <v>1114</v>
      </c>
      <c r="H431" s="414" t="str">
        <f t="shared" si="6"/>
        <v>BalearesUnifamiliarD.ExistenteA4</v>
      </c>
      <c r="I431" s="411">
        <v>36.299999999999997</v>
      </c>
      <c r="J431" s="411">
        <v>41.4</v>
      </c>
      <c r="K431" s="411">
        <v>56.3</v>
      </c>
      <c r="L431" s="411">
        <v>54.3</v>
      </c>
      <c r="M431" s="411">
        <v>10</v>
      </c>
      <c r="N431" s="411">
        <v>125.8</v>
      </c>
      <c r="O431" s="411">
        <v>13.8</v>
      </c>
      <c r="P431" s="411">
        <v>15.7</v>
      </c>
      <c r="Q431" s="411">
        <v>2.7</v>
      </c>
      <c r="R431" s="411">
        <v>33.799999999999997</v>
      </c>
      <c r="T431"/>
      <c r="V431" s="410"/>
    </row>
    <row r="432" spans="1:22">
      <c r="A432" s="411" t="s">
        <v>1105</v>
      </c>
      <c r="B432" s="412">
        <v>431</v>
      </c>
      <c r="C432" s="413" t="s">
        <v>1134</v>
      </c>
      <c r="D432" s="413" t="s">
        <v>1089</v>
      </c>
      <c r="E432" s="414" t="s">
        <v>1458</v>
      </c>
      <c r="F432" s="413" t="s">
        <v>1107</v>
      </c>
      <c r="G432" s="412" t="s">
        <v>1114</v>
      </c>
      <c r="H432" s="414" t="str">
        <f t="shared" si="6"/>
        <v>BalearesUnifamiliarE.ExistenteA4</v>
      </c>
      <c r="I432" s="411">
        <v>62.5</v>
      </c>
      <c r="J432" s="411">
        <v>50.9</v>
      </c>
      <c r="K432" s="411">
        <v>124.4</v>
      </c>
      <c r="L432" s="411">
        <v>66.7</v>
      </c>
      <c r="M432" s="411">
        <v>27.4</v>
      </c>
      <c r="N432" s="411">
        <v>218.5</v>
      </c>
      <c r="O432" s="411">
        <v>33.799999999999997</v>
      </c>
      <c r="P432" s="411">
        <v>19.399999999999999</v>
      </c>
      <c r="Q432" s="411">
        <v>7.5</v>
      </c>
      <c r="R432" s="411">
        <v>60.6</v>
      </c>
      <c r="T432"/>
      <c r="V432" s="410"/>
    </row>
    <row r="433" spans="1:22">
      <c r="A433" s="411" t="s">
        <v>1105</v>
      </c>
      <c r="B433" s="412">
        <v>432</v>
      </c>
      <c r="C433" s="413" t="s">
        <v>1134</v>
      </c>
      <c r="D433" s="413" t="s">
        <v>1089</v>
      </c>
      <c r="E433" s="414" t="s">
        <v>1459</v>
      </c>
      <c r="F433" s="413" t="s">
        <v>1107</v>
      </c>
      <c r="G433" s="412" t="s">
        <v>1114</v>
      </c>
      <c r="H433" s="414" t="str">
        <f t="shared" si="6"/>
        <v>BalearesUnifamiliarF.ExistenteA4</v>
      </c>
      <c r="I433" s="411">
        <v>80.599999999999994</v>
      </c>
      <c r="J433" s="411">
        <v>62.6</v>
      </c>
      <c r="K433" s="411">
        <v>153</v>
      </c>
      <c r="L433" s="411">
        <v>82.1</v>
      </c>
      <c r="M433" s="411">
        <v>29.9</v>
      </c>
      <c r="N433" s="411">
        <v>238.2</v>
      </c>
      <c r="O433" s="411">
        <v>43.5</v>
      </c>
      <c r="P433" s="411">
        <v>23.8</v>
      </c>
      <c r="Q433" s="411">
        <v>8.6999999999999993</v>
      </c>
      <c r="R433" s="411">
        <v>66</v>
      </c>
      <c r="T433"/>
      <c r="V433" s="410"/>
    </row>
    <row r="434" spans="1:22">
      <c r="A434" s="411" t="s">
        <v>1105</v>
      </c>
      <c r="B434" s="412">
        <v>433</v>
      </c>
      <c r="C434" s="413" t="s">
        <v>1134</v>
      </c>
      <c r="D434" s="413" t="s">
        <v>1089</v>
      </c>
      <c r="E434" s="414" t="s">
        <v>1454</v>
      </c>
      <c r="F434" s="413" t="s">
        <v>1107</v>
      </c>
      <c r="G434" s="412" t="s">
        <v>1131</v>
      </c>
      <c r="H434" s="414" t="str">
        <f t="shared" si="6"/>
        <v>BalearesUnifamiliarA.ExistenteB1</v>
      </c>
      <c r="I434" s="411">
        <v>9.6999999999999993</v>
      </c>
      <c r="J434" s="411" t="s">
        <v>1122</v>
      </c>
      <c r="K434" s="411">
        <v>15</v>
      </c>
      <c r="L434" s="411" t="s">
        <v>1122</v>
      </c>
      <c r="M434" s="411">
        <v>6.7</v>
      </c>
      <c r="N434" s="411">
        <v>17.899999999999999</v>
      </c>
      <c r="O434" s="411">
        <v>3.7</v>
      </c>
      <c r="P434" s="411" t="s">
        <v>1122</v>
      </c>
      <c r="Q434" s="411">
        <v>1.8</v>
      </c>
      <c r="R434" s="411">
        <v>4.5</v>
      </c>
      <c r="T434"/>
      <c r="V434" s="410"/>
    </row>
    <row r="435" spans="1:22">
      <c r="A435" s="411" t="s">
        <v>1105</v>
      </c>
      <c r="B435" s="412">
        <v>434</v>
      </c>
      <c r="C435" s="413" t="s">
        <v>1134</v>
      </c>
      <c r="D435" s="413" t="s">
        <v>1089</v>
      </c>
      <c r="E435" s="414" t="s">
        <v>1455</v>
      </c>
      <c r="F435" s="413" t="s">
        <v>1107</v>
      </c>
      <c r="G435" s="412" t="s">
        <v>1131</v>
      </c>
      <c r="H435" s="414" t="str">
        <f t="shared" si="6"/>
        <v>BalearesUnifamiliarB.ExistenteB1</v>
      </c>
      <c r="I435" s="411">
        <v>18.399999999999999</v>
      </c>
      <c r="J435" s="411" t="s">
        <v>1122</v>
      </c>
      <c r="K435" s="411">
        <v>28.5</v>
      </c>
      <c r="L435" s="411" t="s">
        <v>1122</v>
      </c>
      <c r="M435" s="411">
        <v>7.9</v>
      </c>
      <c r="N435" s="411">
        <v>34</v>
      </c>
      <c r="O435" s="411">
        <v>7</v>
      </c>
      <c r="P435" s="411" t="s">
        <v>1122</v>
      </c>
      <c r="Q435" s="411">
        <v>2.1</v>
      </c>
      <c r="R435" s="411">
        <v>8.5</v>
      </c>
      <c r="T435"/>
      <c r="V435" s="410"/>
    </row>
    <row r="436" spans="1:22">
      <c r="A436" s="411" t="s">
        <v>1105</v>
      </c>
      <c r="B436" s="412">
        <v>435</v>
      </c>
      <c r="C436" s="413" t="s">
        <v>1134</v>
      </c>
      <c r="D436" s="413" t="s">
        <v>1089</v>
      </c>
      <c r="E436" s="414" t="s">
        <v>1456</v>
      </c>
      <c r="F436" s="413" t="s">
        <v>1107</v>
      </c>
      <c r="G436" s="412" t="s">
        <v>1131</v>
      </c>
      <c r="H436" s="414" t="str">
        <f t="shared" si="6"/>
        <v>BalearesUnifamiliarC.ExistenteB1</v>
      </c>
      <c r="I436" s="411">
        <v>31.1</v>
      </c>
      <c r="J436" s="411" t="s">
        <v>1122</v>
      </c>
      <c r="K436" s="411">
        <v>48.3</v>
      </c>
      <c r="L436" s="411" t="s">
        <v>1122</v>
      </c>
      <c r="M436" s="411">
        <v>9.6</v>
      </c>
      <c r="N436" s="411">
        <v>57.4</v>
      </c>
      <c r="O436" s="411">
        <v>11.8</v>
      </c>
      <c r="P436" s="411" t="s">
        <v>1122</v>
      </c>
      <c r="Q436" s="411">
        <v>2.6</v>
      </c>
      <c r="R436" s="411">
        <v>14.3</v>
      </c>
      <c r="T436"/>
      <c r="V436" s="410"/>
    </row>
    <row r="437" spans="1:22">
      <c r="A437" s="411" t="s">
        <v>1105</v>
      </c>
      <c r="B437" s="412">
        <v>436</v>
      </c>
      <c r="C437" s="413" t="s">
        <v>1134</v>
      </c>
      <c r="D437" s="413" t="s">
        <v>1089</v>
      </c>
      <c r="E437" s="414" t="s">
        <v>1457</v>
      </c>
      <c r="F437" s="413" t="s">
        <v>1107</v>
      </c>
      <c r="G437" s="412" t="s">
        <v>1131</v>
      </c>
      <c r="H437" s="414" t="str">
        <f t="shared" si="6"/>
        <v>BalearesUnifamiliarD.ExistenteB1</v>
      </c>
      <c r="I437" s="411">
        <v>49.9</v>
      </c>
      <c r="J437" s="411" t="s">
        <v>1122</v>
      </c>
      <c r="K437" s="411">
        <v>77.3</v>
      </c>
      <c r="L437" s="411" t="s">
        <v>1122</v>
      </c>
      <c r="M437" s="411">
        <v>12</v>
      </c>
      <c r="N437" s="411">
        <v>92</v>
      </c>
      <c r="O437" s="411">
        <v>19</v>
      </c>
      <c r="P437" s="411" t="s">
        <v>1122</v>
      </c>
      <c r="Q437" s="411">
        <v>3.3</v>
      </c>
      <c r="R437" s="411">
        <v>23</v>
      </c>
      <c r="T437"/>
      <c r="V437" s="410"/>
    </row>
    <row r="438" spans="1:22">
      <c r="A438" s="411" t="s">
        <v>1105</v>
      </c>
      <c r="B438" s="412">
        <v>437</v>
      </c>
      <c r="C438" s="413" t="s">
        <v>1134</v>
      </c>
      <c r="D438" s="413" t="s">
        <v>1089</v>
      </c>
      <c r="E438" s="414" t="s">
        <v>1458</v>
      </c>
      <c r="F438" s="413" t="s">
        <v>1107</v>
      </c>
      <c r="G438" s="412" t="s">
        <v>1131</v>
      </c>
      <c r="H438" s="414" t="str">
        <f t="shared" si="6"/>
        <v>BalearesUnifamiliarE.ExistenteB1</v>
      </c>
      <c r="I438" s="411">
        <v>83.6</v>
      </c>
      <c r="J438" s="411" t="s">
        <v>1122</v>
      </c>
      <c r="K438" s="411">
        <v>166.3</v>
      </c>
      <c r="L438" s="411" t="s">
        <v>1122</v>
      </c>
      <c r="M438" s="411">
        <v>28.4</v>
      </c>
      <c r="N438" s="411">
        <v>194.7</v>
      </c>
      <c r="O438" s="411">
        <v>45.1</v>
      </c>
      <c r="P438" s="411" t="s">
        <v>1122</v>
      </c>
      <c r="Q438" s="411">
        <v>7.7</v>
      </c>
      <c r="R438" s="411">
        <v>52.9</v>
      </c>
      <c r="T438"/>
      <c r="V438" s="410"/>
    </row>
    <row r="439" spans="1:22">
      <c r="A439" s="411" t="s">
        <v>1105</v>
      </c>
      <c r="B439" s="412">
        <v>438</v>
      </c>
      <c r="C439" s="413" t="s">
        <v>1134</v>
      </c>
      <c r="D439" s="413" t="s">
        <v>1089</v>
      </c>
      <c r="E439" s="414" t="s">
        <v>1459</v>
      </c>
      <c r="F439" s="413" t="s">
        <v>1107</v>
      </c>
      <c r="G439" s="412" t="s">
        <v>1131</v>
      </c>
      <c r="H439" s="414" t="str">
        <f t="shared" si="6"/>
        <v>BalearesUnifamiliarF.ExistenteB1</v>
      </c>
      <c r="I439" s="411">
        <v>102.8</v>
      </c>
      <c r="J439" s="411" t="s">
        <v>1122</v>
      </c>
      <c r="K439" s="411">
        <v>204.5</v>
      </c>
      <c r="L439" s="411" t="s">
        <v>1122</v>
      </c>
      <c r="M439" s="411">
        <v>30.9</v>
      </c>
      <c r="N439" s="411">
        <v>227.8</v>
      </c>
      <c r="O439" s="411">
        <v>55.5</v>
      </c>
      <c r="P439" s="411" t="s">
        <v>1122</v>
      </c>
      <c r="Q439" s="411">
        <v>9.1</v>
      </c>
      <c r="R439" s="411">
        <v>63.4</v>
      </c>
      <c r="T439"/>
      <c r="V439" s="410"/>
    </row>
    <row r="440" spans="1:22">
      <c r="A440" s="411" t="s">
        <v>1105</v>
      </c>
      <c r="B440" s="412">
        <v>439</v>
      </c>
      <c r="C440" s="413" t="s">
        <v>1134</v>
      </c>
      <c r="D440" s="413" t="s">
        <v>1089</v>
      </c>
      <c r="E440" s="414" t="s">
        <v>1454</v>
      </c>
      <c r="F440" s="413" t="s">
        <v>1107</v>
      </c>
      <c r="G440" s="412" t="s">
        <v>1132</v>
      </c>
      <c r="H440" s="414" t="str">
        <f t="shared" si="6"/>
        <v>BalearesUnifamiliarA.ExistenteB2</v>
      </c>
      <c r="I440" s="411">
        <v>9.6999999999999993</v>
      </c>
      <c r="J440" s="411">
        <v>3.9</v>
      </c>
      <c r="K440" s="411">
        <v>15</v>
      </c>
      <c r="L440" s="411">
        <v>5.2</v>
      </c>
      <c r="M440" s="411">
        <v>6.7</v>
      </c>
      <c r="N440" s="411">
        <v>22</v>
      </c>
      <c r="O440" s="411">
        <v>3.7</v>
      </c>
      <c r="P440" s="411">
        <v>1.5</v>
      </c>
      <c r="Q440" s="411">
        <v>1.8</v>
      </c>
      <c r="R440" s="411">
        <v>5.6</v>
      </c>
      <c r="T440"/>
      <c r="V440" s="410"/>
    </row>
    <row r="441" spans="1:22">
      <c r="A441" s="411" t="s">
        <v>1105</v>
      </c>
      <c r="B441" s="412">
        <v>440</v>
      </c>
      <c r="C441" s="413" t="s">
        <v>1134</v>
      </c>
      <c r="D441" s="413" t="s">
        <v>1089</v>
      </c>
      <c r="E441" s="414" t="s">
        <v>1455</v>
      </c>
      <c r="F441" s="413" t="s">
        <v>1107</v>
      </c>
      <c r="G441" s="412" t="s">
        <v>1132</v>
      </c>
      <c r="H441" s="414" t="str">
        <f t="shared" si="6"/>
        <v>BalearesUnifamiliarB.ExistenteB2</v>
      </c>
      <c r="I441" s="411">
        <v>18.399999999999999</v>
      </c>
      <c r="J441" s="411">
        <v>6.4</v>
      </c>
      <c r="K441" s="411">
        <v>28.5</v>
      </c>
      <c r="L441" s="411">
        <v>8.4</v>
      </c>
      <c r="M441" s="411">
        <v>7.9</v>
      </c>
      <c r="N441" s="411">
        <v>41.6</v>
      </c>
      <c r="O441" s="411">
        <v>7</v>
      </c>
      <c r="P441" s="411">
        <v>2.4</v>
      </c>
      <c r="Q441" s="411">
        <v>2.1</v>
      </c>
      <c r="R441" s="411">
        <v>10.7</v>
      </c>
      <c r="T441"/>
      <c r="V441" s="410"/>
    </row>
    <row r="442" spans="1:22">
      <c r="A442" s="411" t="s">
        <v>1105</v>
      </c>
      <c r="B442" s="412">
        <v>441</v>
      </c>
      <c r="C442" s="413" t="s">
        <v>1134</v>
      </c>
      <c r="D442" s="413" t="s">
        <v>1089</v>
      </c>
      <c r="E442" s="414" t="s">
        <v>1456</v>
      </c>
      <c r="F442" s="413" t="s">
        <v>1107</v>
      </c>
      <c r="G442" s="412" t="s">
        <v>1132</v>
      </c>
      <c r="H442" s="414" t="str">
        <f t="shared" si="6"/>
        <v>BalearesUnifamiliarC.ExistenteB2</v>
      </c>
      <c r="I442" s="411">
        <v>31.1</v>
      </c>
      <c r="J442" s="411">
        <v>9.9</v>
      </c>
      <c r="K442" s="411">
        <v>48.3</v>
      </c>
      <c r="L442" s="411">
        <v>13</v>
      </c>
      <c r="M442" s="411">
        <v>9.6</v>
      </c>
      <c r="N442" s="411">
        <v>70.400000000000006</v>
      </c>
      <c r="O442" s="411">
        <v>11.8</v>
      </c>
      <c r="P442" s="411">
        <v>3.8</v>
      </c>
      <c r="Q442" s="411">
        <v>2.6</v>
      </c>
      <c r="R442" s="411">
        <v>18.100000000000001</v>
      </c>
      <c r="T442"/>
      <c r="V442" s="410"/>
    </row>
    <row r="443" spans="1:22">
      <c r="A443" s="411" t="s">
        <v>1105</v>
      </c>
      <c r="B443" s="412">
        <v>442</v>
      </c>
      <c r="C443" s="413" t="s">
        <v>1134</v>
      </c>
      <c r="D443" s="413" t="s">
        <v>1089</v>
      </c>
      <c r="E443" s="414" t="s">
        <v>1457</v>
      </c>
      <c r="F443" s="413" t="s">
        <v>1107</v>
      </c>
      <c r="G443" s="412" t="s">
        <v>1132</v>
      </c>
      <c r="H443" s="414" t="str">
        <f t="shared" si="6"/>
        <v>BalearesUnifamiliarD.ExistenteB2</v>
      </c>
      <c r="I443" s="411">
        <v>49.9</v>
      </c>
      <c r="J443" s="411">
        <v>15.2</v>
      </c>
      <c r="K443" s="411">
        <v>77.3</v>
      </c>
      <c r="L443" s="411">
        <v>20</v>
      </c>
      <c r="M443" s="411">
        <v>12</v>
      </c>
      <c r="N443" s="411">
        <v>112.8</v>
      </c>
      <c r="O443" s="411">
        <v>19</v>
      </c>
      <c r="P443" s="411">
        <v>5.8</v>
      </c>
      <c r="Q443" s="411">
        <v>3.3</v>
      </c>
      <c r="R443" s="411">
        <v>29</v>
      </c>
      <c r="T443"/>
      <c r="V443" s="410"/>
    </row>
    <row r="444" spans="1:22">
      <c r="A444" s="411" t="s">
        <v>1105</v>
      </c>
      <c r="B444" s="412">
        <v>443</v>
      </c>
      <c r="C444" s="413" t="s">
        <v>1134</v>
      </c>
      <c r="D444" s="413" t="s">
        <v>1089</v>
      </c>
      <c r="E444" s="414" t="s">
        <v>1458</v>
      </c>
      <c r="F444" s="413" t="s">
        <v>1107</v>
      </c>
      <c r="G444" s="412" t="s">
        <v>1132</v>
      </c>
      <c r="H444" s="414" t="str">
        <f t="shared" si="6"/>
        <v>BalearesUnifamiliarE.ExistenteB2</v>
      </c>
      <c r="I444" s="411">
        <v>83.6</v>
      </c>
      <c r="J444" s="411">
        <v>18.3</v>
      </c>
      <c r="K444" s="411">
        <v>166.3</v>
      </c>
      <c r="L444" s="411">
        <v>24</v>
      </c>
      <c r="M444" s="411">
        <v>28.4</v>
      </c>
      <c r="N444" s="411">
        <v>218.7</v>
      </c>
      <c r="O444" s="411">
        <v>45.1</v>
      </c>
      <c r="P444" s="411">
        <v>7</v>
      </c>
      <c r="Q444" s="411">
        <v>7.7</v>
      </c>
      <c r="R444" s="411">
        <v>59.8</v>
      </c>
      <c r="T444"/>
      <c r="V444" s="410"/>
    </row>
    <row r="445" spans="1:22">
      <c r="A445" s="411" t="s">
        <v>1105</v>
      </c>
      <c r="B445" s="412">
        <v>444</v>
      </c>
      <c r="C445" s="413" t="s">
        <v>1134</v>
      </c>
      <c r="D445" s="413" t="s">
        <v>1089</v>
      </c>
      <c r="E445" s="414" t="s">
        <v>1459</v>
      </c>
      <c r="F445" s="413" t="s">
        <v>1107</v>
      </c>
      <c r="G445" s="412" t="s">
        <v>1132</v>
      </c>
      <c r="H445" s="414" t="str">
        <f t="shared" si="6"/>
        <v>BalearesUnifamiliarF.ExistenteB2</v>
      </c>
      <c r="I445" s="411">
        <v>102.8</v>
      </c>
      <c r="J445" s="411">
        <v>22.5</v>
      </c>
      <c r="K445" s="411">
        <v>204.5</v>
      </c>
      <c r="L445" s="411">
        <v>29.5</v>
      </c>
      <c r="M445" s="411">
        <v>30.9</v>
      </c>
      <c r="N445" s="411">
        <v>255.9</v>
      </c>
      <c r="O445" s="411">
        <v>55.5</v>
      </c>
      <c r="P445" s="411">
        <v>8.6</v>
      </c>
      <c r="Q445" s="411">
        <v>9.1</v>
      </c>
      <c r="R445" s="411">
        <v>70</v>
      </c>
      <c r="T445"/>
      <c r="V445" s="410"/>
    </row>
    <row r="446" spans="1:22">
      <c r="A446" s="411" t="s">
        <v>1105</v>
      </c>
      <c r="B446" s="412">
        <v>445</v>
      </c>
      <c r="C446" s="413" t="s">
        <v>1134</v>
      </c>
      <c r="D446" s="413" t="s">
        <v>1089</v>
      </c>
      <c r="E446" s="414" t="s">
        <v>1454</v>
      </c>
      <c r="F446" s="413" t="s">
        <v>1107</v>
      </c>
      <c r="G446" s="412" t="s">
        <v>1115</v>
      </c>
      <c r="H446" s="414" t="str">
        <f t="shared" si="6"/>
        <v>BalearesUnifamiliarA.ExistenteB3</v>
      </c>
      <c r="I446" s="411">
        <v>9.6999999999999993</v>
      </c>
      <c r="J446" s="411">
        <v>10</v>
      </c>
      <c r="K446" s="411">
        <v>15</v>
      </c>
      <c r="L446" s="411">
        <v>13.1</v>
      </c>
      <c r="M446" s="411">
        <v>6.7</v>
      </c>
      <c r="N446" s="411">
        <v>26.1</v>
      </c>
      <c r="O446" s="411">
        <v>3.7</v>
      </c>
      <c r="P446" s="411">
        <v>3.8</v>
      </c>
      <c r="Q446" s="411">
        <v>1.8</v>
      </c>
      <c r="R446" s="411">
        <v>6.9</v>
      </c>
      <c r="T446"/>
      <c r="V446" s="410"/>
    </row>
    <row r="447" spans="1:22">
      <c r="A447" s="411" t="s">
        <v>1105</v>
      </c>
      <c r="B447" s="412">
        <v>446</v>
      </c>
      <c r="C447" s="413" t="s">
        <v>1134</v>
      </c>
      <c r="D447" s="413" t="s">
        <v>1089</v>
      </c>
      <c r="E447" s="414" t="s">
        <v>1455</v>
      </c>
      <c r="F447" s="413" t="s">
        <v>1107</v>
      </c>
      <c r="G447" s="412" t="s">
        <v>1115</v>
      </c>
      <c r="H447" s="414" t="str">
        <f t="shared" si="6"/>
        <v>BalearesUnifamiliarB.ExistenteB3</v>
      </c>
      <c r="I447" s="411">
        <v>18.399999999999999</v>
      </c>
      <c r="J447" s="411">
        <v>14.3</v>
      </c>
      <c r="K447" s="411">
        <v>28.5</v>
      </c>
      <c r="L447" s="411">
        <v>18.7</v>
      </c>
      <c r="M447" s="411">
        <v>7.9</v>
      </c>
      <c r="N447" s="411">
        <v>49.6</v>
      </c>
      <c r="O447" s="411">
        <v>7</v>
      </c>
      <c r="P447" s="411">
        <v>5.4</v>
      </c>
      <c r="Q447" s="411">
        <v>2.1</v>
      </c>
      <c r="R447" s="411">
        <v>13</v>
      </c>
      <c r="T447"/>
      <c r="V447" s="410"/>
    </row>
    <row r="448" spans="1:22">
      <c r="A448" s="411" t="s">
        <v>1105</v>
      </c>
      <c r="B448" s="412">
        <v>447</v>
      </c>
      <c r="C448" s="413" t="s">
        <v>1134</v>
      </c>
      <c r="D448" s="413" t="s">
        <v>1089</v>
      </c>
      <c r="E448" s="414" t="s">
        <v>1456</v>
      </c>
      <c r="F448" s="413" t="s">
        <v>1107</v>
      </c>
      <c r="G448" s="412" t="s">
        <v>1115</v>
      </c>
      <c r="H448" s="414" t="str">
        <f t="shared" si="6"/>
        <v>BalearesUnifamiliarC.ExistenteB3</v>
      </c>
      <c r="I448" s="411">
        <v>31.1</v>
      </c>
      <c r="J448" s="411">
        <v>20.399999999999999</v>
      </c>
      <c r="K448" s="411">
        <v>48.3</v>
      </c>
      <c r="L448" s="411">
        <v>26.7</v>
      </c>
      <c r="M448" s="411">
        <v>9.6</v>
      </c>
      <c r="N448" s="411">
        <v>83.8</v>
      </c>
      <c r="O448" s="411">
        <v>11.8</v>
      </c>
      <c r="P448" s="411">
        <v>7.7</v>
      </c>
      <c r="Q448" s="411">
        <v>2.6</v>
      </c>
      <c r="R448" s="411">
        <v>22</v>
      </c>
      <c r="T448"/>
      <c r="V448" s="410"/>
    </row>
    <row r="449" spans="1:22">
      <c r="A449" s="411" t="s">
        <v>1105</v>
      </c>
      <c r="B449" s="412">
        <v>448</v>
      </c>
      <c r="C449" s="413" t="s">
        <v>1134</v>
      </c>
      <c r="D449" s="413" t="s">
        <v>1089</v>
      </c>
      <c r="E449" s="414" t="s">
        <v>1457</v>
      </c>
      <c r="F449" s="413" t="s">
        <v>1107</v>
      </c>
      <c r="G449" s="412" t="s">
        <v>1115</v>
      </c>
      <c r="H449" s="414" t="str">
        <f t="shared" si="6"/>
        <v>BalearesUnifamiliarD.ExistenteB3</v>
      </c>
      <c r="I449" s="411">
        <v>49.9</v>
      </c>
      <c r="J449" s="411">
        <v>29.7</v>
      </c>
      <c r="K449" s="411">
        <v>77.3</v>
      </c>
      <c r="L449" s="411">
        <v>38.9</v>
      </c>
      <c r="M449" s="411">
        <v>12</v>
      </c>
      <c r="N449" s="411">
        <v>134.30000000000001</v>
      </c>
      <c r="O449" s="411">
        <v>19</v>
      </c>
      <c r="P449" s="411">
        <v>11.3</v>
      </c>
      <c r="Q449" s="411">
        <v>3.3</v>
      </c>
      <c r="R449" s="411">
        <v>35.200000000000003</v>
      </c>
      <c r="T449"/>
      <c r="V449" s="410"/>
    </row>
    <row r="450" spans="1:22">
      <c r="A450" s="411" t="s">
        <v>1105</v>
      </c>
      <c r="B450" s="412">
        <v>449</v>
      </c>
      <c r="C450" s="413" t="s">
        <v>1134</v>
      </c>
      <c r="D450" s="413" t="s">
        <v>1089</v>
      </c>
      <c r="E450" s="414" t="s">
        <v>1458</v>
      </c>
      <c r="F450" s="413" t="s">
        <v>1107</v>
      </c>
      <c r="G450" s="412" t="s">
        <v>1115</v>
      </c>
      <c r="H450" s="414" t="str">
        <f t="shared" ref="H450:H513" si="7">_xlfn.CONCAT(C450:G450)</f>
        <v>BalearesUnifamiliarE.ExistenteB3</v>
      </c>
      <c r="I450" s="411">
        <v>83.6</v>
      </c>
      <c r="J450" s="411">
        <v>36.700000000000003</v>
      </c>
      <c r="K450" s="411">
        <v>166.3</v>
      </c>
      <c r="L450" s="411">
        <v>48</v>
      </c>
      <c r="M450" s="411">
        <v>28.4</v>
      </c>
      <c r="N450" s="411">
        <v>242.7</v>
      </c>
      <c r="O450" s="411">
        <v>45.1</v>
      </c>
      <c r="P450" s="411">
        <v>13.9</v>
      </c>
      <c r="Q450" s="411">
        <v>7.7</v>
      </c>
      <c r="R450" s="411">
        <v>66.8</v>
      </c>
      <c r="T450"/>
      <c r="V450" s="410"/>
    </row>
    <row r="451" spans="1:22">
      <c r="A451" s="411" t="s">
        <v>1105</v>
      </c>
      <c r="B451" s="412">
        <v>450</v>
      </c>
      <c r="C451" s="413" t="s">
        <v>1134</v>
      </c>
      <c r="D451" s="413" t="s">
        <v>1089</v>
      </c>
      <c r="E451" s="414" t="s">
        <v>1459</v>
      </c>
      <c r="F451" s="413" t="s">
        <v>1107</v>
      </c>
      <c r="G451" s="412" t="s">
        <v>1115</v>
      </c>
      <c r="H451" s="414" t="str">
        <f t="shared" si="7"/>
        <v>BalearesUnifamiliarF.ExistenteB3</v>
      </c>
      <c r="I451" s="411">
        <v>102.8</v>
      </c>
      <c r="J451" s="411">
        <v>45.1</v>
      </c>
      <c r="K451" s="411">
        <v>204.5</v>
      </c>
      <c r="L451" s="411">
        <v>59.1</v>
      </c>
      <c r="M451" s="411">
        <v>30.9</v>
      </c>
      <c r="N451" s="411">
        <v>284</v>
      </c>
      <c r="O451" s="411">
        <v>55.5</v>
      </c>
      <c r="P451" s="411">
        <v>17.100000000000001</v>
      </c>
      <c r="Q451" s="411">
        <v>9.1</v>
      </c>
      <c r="R451" s="411">
        <v>78.2</v>
      </c>
      <c r="T451"/>
      <c r="V451" s="410"/>
    </row>
    <row r="452" spans="1:22">
      <c r="A452" s="411" t="s">
        <v>1105</v>
      </c>
      <c r="B452" s="412">
        <v>451</v>
      </c>
      <c r="C452" s="413" t="s">
        <v>1134</v>
      </c>
      <c r="D452" s="413" t="s">
        <v>1089</v>
      </c>
      <c r="E452" s="414" t="s">
        <v>1454</v>
      </c>
      <c r="F452" s="413" t="s">
        <v>1107</v>
      </c>
      <c r="G452" s="412" t="s">
        <v>1116</v>
      </c>
      <c r="H452" s="414" t="str">
        <f t="shared" si="7"/>
        <v>BalearesUnifamiliarA.ExistenteB4</v>
      </c>
      <c r="I452" s="411">
        <v>9.6999999999999993</v>
      </c>
      <c r="J452" s="411">
        <v>13.9</v>
      </c>
      <c r="K452" s="411">
        <v>15</v>
      </c>
      <c r="L452" s="411">
        <v>18.2</v>
      </c>
      <c r="M452" s="411">
        <v>6.6</v>
      </c>
      <c r="N452" s="411">
        <v>33.4</v>
      </c>
      <c r="O452" s="411">
        <v>3.7</v>
      </c>
      <c r="P452" s="411">
        <v>5.3</v>
      </c>
      <c r="Q452" s="411">
        <v>1.8</v>
      </c>
      <c r="R452" s="411">
        <v>8.9</v>
      </c>
      <c r="T452"/>
      <c r="V452" s="410"/>
    </row>
    <row r="453" spans="1:22">
      <c r="A453" s="411" t="s">
        <v>1105</v>
      </c>
      <c r="B453" s="412">
        <v>452</v>
      </c>
      <c r="C453" s="413" t="s">
        <v>1134</v>
      </c>
      <c r="D453" s="413" t="s">
        <v>1089</v>
      </c>
      <c r="E453" s="414" t="s">
        <v>1455</v>
      </c>
      <c r="F453" s="413" t="s">
        <v>1107</v>
      </c>
      <c r="G453" s="412" t="s">
        <v>1116</v>
      </c>
      <c r="H453" s="414" t="str">
        <f t="shared" si="7"/>
        <v>BalearesUnifamiliarB.ExistenteB4</v>
      </c>
      <c r="I453" s="411">
        <v>18.399999999999999</v>
      </c>
      <c r="J453" s="411">
        <v>20</v>
      </c>
      <c r="K453" s="411">
        <v>28.5</v>
      </c>
      <c r="L453" s="411">
        <v>26.2</v>
      </c>
      <c r="M453" s="411">
        <v>7.7</v>
      </c>
      <c r="N453" s="411">
        <v>57.7</v>
      </c>
      <c r="O453" s="411">
        <v>7</v>
      </c>
      <c r="P453" s="411">
        <v>7.6</v>
      </c>
      <c r="Q453" s="411">
        <v>2.1</v>
      </c>
      <c r="R453" s="411">
        <v>15.3</v>
      </c>
      <c r="T453"/>
      <c r="V453" s="410"/>
    </row>
    <row r="454" spans="1:22">
      <c r="A454" s="411" t="s">
        <v>1105</v>
      </c>
      <c r="B454" s="412">
        <v>453</v>
      </c>
      <c r="C454" s="413" t="s">
        <v>1134</v>
      </c>
      <c r="D454" s="413" t="s">
        <v>1089</v>
      </c>
      <c r="E454" s="414" t="s">
        <v>1456</v>
      </c>
      <c r="F454" s="413" t="s">
        <v>1107</v>
      </c>
      <c r="G454" s="412" t="s">
        <v>1116</v>
      </c>
      <c r="H454" s="414" t="str">
        <f t="shared" si="7"/>
        <v>BalearesUnifamiliarC.ExistenteB4</v>
      </c>
      <c r="I454" s="411">
        <v>31.1</v>
      </c>
      <c r="J454" s="411">
        <v>28.4</v>
      </c>
      <c r="K454" s="411">
        <v>48.3</v>
      </c>
      <c r="L454" s="411">
        <v>37.299999999999997</v>
      </c>
      <c r="M454" s="411">
        <v>9.4</v>
      </c>
      <c r="N454" s="411">
        <v>94.1</v>
      </c>
      <c r="O454" s="411">
        <v>11.8</v>
      </c>
      <c r="P454" s="411">
        <v>10.8</v>
      </c>
      <c r="Q454" s="411">
        <v>2.6</v>
      </c>
      <c r="R454" s="411">
        <v>25</v>
      </c>
      <c r="T454"/>
      <c r="V454" s="410"/>
    </row>
    <row r="455" spans="1:22">
      <c r="A455" s="411" t="s">
        <v>1105</v>
      </c>
      <c r="B455" s="412">
        <v>454</v>
      </c>
      <c r="C455" s="413" t="s">
        <v>1134</v>
      </c>
      <c r="D455" s="413" t="s">
        <v>1089</v>
      </c>
      <c r="E455" s="414" t="s">
        <v>1457</v>
      </c>
      <c r="F455" s="413" t="s">
        <v>1107</v>
      </c>
      <c r="G455" s="412" t="s">
        <v>1116</v>
      </c>
      <c r="H455" s="414" t="str">
        <f t="shared" si="7"/>
        <v>BalearesUnifamiliarD.ExistenteB4</v>
      </c>
      <c r="I455" s="411">
        <v>49.9</v>
      </c>
      <c r="J455" s="411">
        <v>41.4</v>
      </c>
      <c r="K455" s="411">
        <v>77.3</v>
      </c>
      <c r="L455" s="411">
        <v>54.3</v>
      </c>
      <c r="M455" s="411">
        <v>11.8</v>
      </c>
      <c r="N455" s="411">
        <v>147.80000000000001</v>
      </c>
      <c r="O455" s="411">
        <v>19</v>
      </c>
      <c r="P455" s="411">
        <v>15.7</v>
      </c>
      <c r="Q455" s="411">
        <v>3.2</v>
      </c>
      <c r="R455" s="411">
        <v>39.200000000000003</v>
      </c>
      <c r="T455"/>
      <c r="V455" s="410"/>
    </row>
    <row r="456" spans="1:22">
      <c r="A456" s="411" t="s">
        <v>1105</v>
      </c>
      <c r="B456" s="412">
        <v>455</v>
      </c>
      <c r="C456" s="413" t="s">
        <v>1134</v>
      </c>
      <c r="D456" s="413" t="s">
        <v>1089</v>
      </c>
      <c r="E456" s="414" t="s">
        <v>1458</v>
      </c>
      <c r="F456" s="413" t="s">
        <v>1107</v>
      </c>
      <c r="G456" s="412" t="s">
        <v>1116</v>
      </c>
      <c r="H456" s="414" t="str">
        <f t="shared" si="7"/>
        <v>BalearesUnifamiliarE.ExistenteB4</v>
      </c>
      <c r="I456" s="411">
        <v>83.6</v>
      </c>
      <c r="J456" s="411">
        <v>50.9</v>
      </c>
      <c r="K456" s="411">
        <v>166.3</v>
      </c>
      <c r="L456" s="411">
        <v>66.7</v>
      </c>
      <c r="M456" s="411">
        <v>27.7</v>
      </c>
      <c r="N456" s="411">
        <v>260.7</v>
      </c>
      <c r="O456" s="411">
        <v>45.1</v>
      </c>
      <c r="P456" s="411">
        <v>19.399999999999999</v>
      </c>
      <c r="Q456" s="411">
        <v>7.5</v>
      </c>
      <c r="R456" s="411">
        <v>72</v>
      </c>
      <c r="T456"/>
      <c r="V456" s="410"/>
    </row>
    <row r="457" spans="1:22">
      <c r="A457" s="411" t="s">
        <v>1105</v>
      </c>
      <c r="B457" s="412">
        <v>456</v>
      </c>
      <c r="C457" s="413" t="s">
        <v>1134</v>
      </c>
      <c r="D457" s="413" t="s">
        <v>1089</v>
      </c>
      <c r="E457" s="414" t="s">
        <v>1459</v>
      </c>
      <c r="F457" s="413" t="s">
        <v>1107</v>
      </c>
      <c r="G457" s="412" t="s">
        <v>1116</v>
      </c>
      <c r="H457" s="414" t="str">
        <f t="shared" si="7"/>
        <v>BalearesUnifamiliarF.ExistenteB4</v>
      </c>
      <c r="I457" s="411">
        <v>102.8</v>
      </c>
      <c r="J457" s="411">
        <v>62.6</v>
      </c>
      <c r="K457" s="411">
        <v>204.5</v>
      </c>
      <c r="L457" s="411">
        <v>82.1</v>
      </c>
      <c r="M457" s="411">
        <v>30.2</v>
      </c>
      <c r="N457" s="411">
        <v>312.8</v>
      </c>
      <c r="O457" s="411">
        <v>55.5</v>
      </c>
      <c r="P457" s="411">
        <v>23.8</v>
      </c>
      <c r="Q457" s="411">
        <v>8.8000000000000007</v>
      </c>
      <c r="R457" s="411">
        <v>88.6</v>
      </c>
      <c r="T457"/>
      <c r="V457" s="410"/>
    </row>
    <row r="458" spans="1:22">
      <c r="A458" s="411" t="s">
        <v>1105</v>
      </c>
      <c r="B458" s="412">
        <v>457</v>
      </c>
      <c r="C458" s="413" t="s">
        <v>1134</v>
      </c>
      <c r="D458" s="413" t="s">
        <v>1089</v>
      </c>
      <c r="E458" s="414" t="s">
        <v>1454</v>
      </c>
      <c r="F458" s="413" t="s">
        <v>1107</v>
      </c>
      <c r="G458" s="412" t="s">
        <v>1117</v>
      </c>
      <c r="H458" s="414" t="str">
        <f t="shared" si="7"/>
        <v>BalearesUnifamiliarA.ExistenteC1</v>
      </c>
      <c r="I458" s="411">
        <v>19.7</v>
      </c>
      <c r="J458" s="411" t="s">
        <v>1122</v>
      </c>
      <c r="K458" s="411">
        <v>30.6</v>
      </c>
      <c r="L458" s="411" t="s">
        <v>1122</v>
      </c>
      <c r="M458" s="411">
        <v>8</v>
      </c>
      <c r="N458" s="411">
        <v>34.9</v>
      </c>
      <c r="O458" s="411">
        <v>7.5</v>
      </c>
      <c r="P458" s="411" t="s">
        <v>1122</v>
      </c>
      <c r="Q458" s="411">
        <v>2.2000000000000002</v>
      </c>
      <c r="R458" s="411">
        <v>8.6999999999999993</v>
      </c>
      <c r="T458"/>
      <c r="V458" s="410"/>
    </row>
    <row r="459" spans="1:22">
      <c r="A459" s="411" t="s">
        <v>1105</v>
      </c>
      <c r="B459" s="412">
        <v>458</v>
      </c>
      <c r="C459" s="413" t="s">
        <v>1134</v>
      </c>
      <c r="D459" s="413" t="s">
        <v>1089</v>
      </c>
      <c r="E459" s="414" t="s">
        <v>1455</v>
      </c>
      <c r="F459" s="413" t="s">
        <v>1107</v>
      </c>
      <c r="G459" s="412" t="s">
        <v>1117</v>
      </c>
      <c r="H459" s="414" t="str">
        <f t="shared" si="7"/>
        <v>BalearesUnifamiliarB.ExistenteC1</v>
      </c>
      <c r="I459" s="411">
        <v>32</v>
      </c>
      <c r="J459" s="411" t="s">
        <v>1122</v>
      </c>
      <c r="K459" s="411">
        <v>49.5</v>
      </c>
      <c r="L459" s="411" t="s">
        <v>1122</v>
      </c>
      <c r="M459" s="411">
        <v>9.4</v>
      </c>
      <c r="N459" s="411">
        <v>56.6</v>
      </c>
      <c r="O459" s="411">
        <v>12.1</v>
      </c>
      <c r="P459" s="411" t="s">
        <v>1122</v>
      </c>
      <c r="Q459" s="411">
        <v>2.6</v>
      </c>
      <c r="R459" s="411">
        <v>14.1</v>
      </c>
      <c r="T459"/>
      <c r="V459" s="410"/>
    </row>
    <row r="460" spans="1:22">
      <c r="A460" s="411" t="s">
        <v>1105</v>
      </c>
      <c r="B460" s="412">
        <v>459</v>
      </c>
      <c r="C460" s="413" t="s">
        <v>1134</v>
      </c>
      <c r="D460" s="413" t="s">
        <v>1089</v>
      </c>
      <c r="E460" s="414" t="s">
        <v>1456</v>
      </c>
      <c r="F460" s="413" t="s">
        <v>1107</v>
      </c>
      <c r="G460" s="412" t="s">
        <v>1117</v>
      </c>
      <c r="H460" s="414" t="str">
        <f t="shared" si="7"/>
        <v>BalearesUnifamiliarC.ExistenteC1</v>
      </c>
      <c r="I460" s="411">
        <v>49.5</v>
      </c>
      <c r="J460" s="411" t="s">
        <v>1122</v>
      </c>
      <c r="K460" s="411">
        <v>76.8</v>
      </c>
      <c r="L460" s="411" t="s">
        <v>1122</v>
      </c>
      <c r="M460" s="411">
        <v>11.4</v>
      </c>
      <c r="N460" s="411">
        <v>87.7</v>
      </c>
      <c r="O460" s="411">
        <v>18.8</v>
      </c>
      <c r="P460" s="411" t="s">
        <v>1122</v>
      </c>
      <c r="Q460" s="411">
        <v>3.1</v>
      </c>
      <c r="R460" s="411">
        <v>21.8</v>
      </c>
      <c r="T460"/>
      <c r="V460" s="410"/>
    </row>
    <row r="461" spans="1:22">
      <c r="A461" s="411" t="s">
        <v>1105</v>
      </c>
      <c r="B461" s="412">
        <v>460</v>
      </c>
      <c r="C461" s="413" t="s">
        <v>1134</v>
      </c>
      <c r="D461" s="413" t="s">
        <v>1089</v>
      </c>
      <c r="E461" s="414" t="s">
        <v>1457</v>
      </c>
      <c r="F461" s="413" t="s">
        <v>1107</v>
      </c>
      <c r="G461" s="412" t="s">
        <v>1117</v>
      </c>
      <c r="H461" s="414" t="str">
        <f t="shared" si="7"/>
        <v>BalearesUnifamiliarD.ExistenteC1</v>
      </c>
      <c r="I461" s="411">
        <v>76.2</v>
      </c>
      <c r="J461" s="411" t="s">
        <v>1122</v>
      </c>
      <c r="K461" s="411">
        <v>118.1</v>
      </c>
      <c r="L461" s="411" t="s">
        <v>1122</v>
      </c>
      <c r="M461" s="411">
        <v>14.3</v>
      </c>
      <c r="N461" s="411">
        <v>134.9</v>
      </c>
      <c r="O461" s="411">
        <v>28.9</v>
      </c>
      <c r="P461" s="411" t="s">
        <v>1122</v>
      </c>
      <c r="Q461" s="411">
        <v>3.9</v>
      </c>
      <c r="R461" s="411">
        <v>33.5</v>
      </c>
      <c r="T461"/>
      <c r="V461" s="410"/>
    </row>
    <row r="462" spans="1:22">
      <c r="A462" s="411" t="s">
        <v>1105</v>
      </c>
      <c r="B462" s="412">
        <v>461</v>
      </c>
      <c r="C462" s="413" t="s">
        <v>1134</v>
      </c>
      <c r="D462" s="413" t="s">
        <v>1089</v>
      </c>
      <c r="E462" s="414" t="s">
        <v>1458</v>
      </c>
      <c r="F462" s="413" t="s">
        <v>1107</v>
      </c>
      <c r="G462" s="412" t="s">
        <v>1117</v>
      </c>
      <c r="H462" s="414" t="str">
        <f t="shared" si="7"/>
        <v>BalearesUnifamiliarE.ExistenteC1</v>
      </c>
      <c r="I462" s="411">
        <v>125.7</v>
      </c>
      <c r="J462" s="411" t="s">
        <v>1122</v>
      </c>
      <c r="K462" s="411">
        <v>250.1</v>
      </c>
      <c r="L462" s="411" t="s">
        <v>1122</v>
      </c>
      <c r="M462" s="411">
        <v>29.3</v>
      </c>
      <c r="N462" s="411">
        <v>279.39999999999998</v>
      </c>
      <c r="O462" s="411">
        <v>67.900000000000006</v>
      </c>
      <c r="P462" s="411" t="s">
        <v>1122</v>
      </c>
      <c r="Q462" s="411">
        <v>8</v>
      </c>
      <c r="R462" s="411">
        <v>75.900000000000006</v>
      </c>
      <c r="T462"/>
      <c r="V462" s="410"/>
    </row>
    <row r="463" spans="1:22">
      <c r="A463" s="411" t="s">
        <v>1105</v>
      </c>
      <c r="B463" s="412">
        <v>462</v>
      </c>
      <c r="C463" s="413" t="s">
        <v>1134</v>
      </c>
      <c r="D463" s="413" t="s">
        <v>1089</v>
      </c>
      <c r="E463" s="414" t="s">
        <v>1459</v>
      </c>
      <c r="F463" s="413" t="s">
        <v>1107</v>
      </c>
      <c r="G463" s="412" t="s">
        <v>1117</v>
      </c>
      <c r="H463" s="414" t="str">
        <f t="shared" si="7"/>
        <v>BalearesUnifamiliarF.ExistenteC1</v>
      </c>
      <c r="I463" s="411">
        <v>147</v>
      </c>
      <c r="J463" s="411" t="s">
        <v>1122</v>
      </c>
      <c r="K463" s="411">
        <v>307.60000000000002</v>
      </c>
      <c r="L463" s="411" t="s">
        <v>1122</v>
      </c>
      <c r="M463" s="411">
        <v>32</v>
      </c>
      <c r="N463" s="411">
        <v>335.3</v>
      </c>
      <c r="O463" s="411">
        <v>87.5</v>
      </c>
      <c r="P463" s="411" t="s">
        <v>1122</v>
      </c>
      <c r="Q463" s="411">
        <v>9.4</v>
      </c>
      <c r="R463" s="411">
        <v>95.6</v>
      </c>
      <c r="T463"/>
      <c r="V463" s="410"/>
    </row>
    <row r="464" spans="1:22">
      <c r="A464" s="411" t="s">
        <v>1105</v>
      </c>
      <c r="B464" s="412">
        <v>463</v>
      </c>
      <c r="C464" s="413" t="s">
        <v>1134</v>
      </c>
      <c r="D464" s="413" t="s">
        <v>1089</v>
      </c>
      <c r="E464" s="414" t="s">
        <v>1454</v>
      </c>
      <c r="F464" s="413" t="s">
        <v>1107</v>
      </c>
      <c r="G464" s="412" t="s">
        <v>1118</v>
      </c>
      <c r="H464" s="414" t="str">
        <f t="shared" si="7"/>
        <v>BalearesUnifamiliarA.ExistenteC2</v>
      </c>
      <c r="I464" s="411">
        <v>19.7</v>
      </c>
      <c r="J464" s="411">
        <v>3.9</v>
      </c>
      <c r="K464" s="411">
        <v>30.6</v>
      </c>
      <c r="L464" s="411">
        <v>5.2</v>
      </c>
      <c r="M464" s="411">
        <v>7.9</v>
      </c>
      <c r="N464" s="411">
        <v>40</v>
      </c>
      <c r="O464" s="411">
        <v>7.5</v>
      </c>
      <c r="P464" s="411">
        <v>1.5</v>
      </c>
      <c r="Q464" s="411">
        <v>2.1</v>
      </c>
      <c r="R464" s="411">
        <v>10.199999999999999</v>
      </c>
      <c r="T464"/>
      <c r="V464" s="410"/>
    </row>
    <row r="465" spans="1:22">
      <c r="A465" s="411" t="s">
        <v>1105</v>
      </c>
      <c r="B465" s="412">
        <v>464</v>
      </c>
      <c r="C465" s="413" t="s">
        <v>1134</v>
      </c>
      <c r="D465" s="413" t="s">
        <v>1089</v>
      </c>
      <c r="E465" s="414" t="s">
        <v>1455</v>
      </c>
      <c r="F465" s="413" t="s">
        <v>1107</v>
      </c>
      <c r="G465" s="412" t="s">
        <v>1118</v>
      </c>
      <c r="H465" s="414" t="str">
        <f t="shared" si="7"/>
        <v>BalearesUnifamiliarB.ExistenteC2</v>
      </c>
      <c r="I465" s="411">
        <v>32</v>
      </c>
      <c r="J465" s="411">
        <v>6.4</v>
      </c>
      <c r="K465" s="411">
        <v>49.5</v>
      </c>
      <c r="L465" s="411">
        <v>8.4</v>
      </c>
      <c r="M465" s="411">
        <v>9.3000000000000007</v>
      </c>
      <c r="N465" s="411">
        <v>64.900000000000006</v>
      </c>
      <c r="O465" s="411">
        <v>12.1</v>
      </c>
      <c r="P465" s="411">
        <v>2.4</v>
      </c>
      <c r="Q465" s="411">
        <v>2.5</v>
      </c>
      <c r="R465" s="411">
        <v>16.5</v>
      </c>
      <c r="T465"/>
      <c r="V465" s="410"/>
    </row>
    <row r="466" spans="1:22">
      <c r="A466" s="411" t="s">
        <v>1105</v>
      </c>
      <c r="B466" s="412">
        <v>465</v>
      </c>
      <c r="C466" s="413" t="s">
        <v>1134</v>
      </c>
      <c r="D466" s="413" t="s">
        <v>1089</v>
      </c>
      <c r="E466" s="414" t="s">
        <v>1456</v>
      </c>
      <c r="F466" s="413" t="s">
        <v>1107</v>
      </c>
      <c r="G466" s="412" t="s">
        <v>1118</v>
      </c>
      <c r="H466" s="414" t="str">
        <f t="shared" si="7"/>
        <v>BalearesUnifamiliarC.ExistenteC2</v>
      </c>
      <c r="I466" s="411">
        <v>49.5</v>
      </c>
      <c r="J466" s="411">
        <v>9.9</v>
      </c>
      <c r="K466" s="411">
        <v>76.8</v>
      </c>
      <c r="L466" s="411">
        <v>13</v>
      </c>
      <c r="M466" s="411">
        <v>11.2</v>
      </c>
      <c r="N466" s="411">
        <v>100.6</v>
      </c>
      <c r="O466" s="411">
        <v>18.8</v>
      </c>
      <c r="P466" s="411">
        <v>3.8</v>
      </c>
      <c r="Q466" s="411">
        <v>3.1</v>
      </c>
      <c r="R466" s="411">
        <v>25.5</v>
      </c>
      <c r="T466"/>
      <c r="V466" s="410"/>
    </row>
    <row r="467" spans="1:22">
      <c r="A467" s="411" t="s">
        <v>1105</v>
      </c>
      <c r="B467" s="412">
        <v>466</v>
      </c>
      <c r="C467" s="413" t="s">
        <v>1134</v>
      </c>
      <c r="D467" s="413" t="s">
        <v>1089</v>
      </c>
      <c r="E467" s="414" t="s">
        <v>1457</v>
      </c>
      <c r="F467" s="413" t="s">
        <v>1107</v>
      </c>
      <c r="G467" s="412" t="s">
        <v>1118</v>
      </c>
      <c r="H467" s="414" t="str">
        <f t="shared" si="7"/>
        <v>BalearesUnifamiliarD.ExistenteC2</v>
      </c>
      <c r="I467" s="411">
        <v>76.2</v>
      </c>
      <c r="J467" s="411">
        <v>15.2</v>
      </c>
      <c r="K467" s="411">
        <v>118.1</v>
      </c>
      <c r="L467" s="411">
        <v>20</v>
      </c>
      <c r="M467" s="411">
        <v>14.1</v>
      </c>
      <c r="N467" s="411">
        <v>154.6</v>
      </c>
      <c r="O467" s="411">
        <v>28.9</v>
      </c>
      <c r="P467" s="411">
        <v>5.8</v>
      </c>
      <c r="Q467" s="411">
        <v>3.9</v>
      </c>
      <c r="R467" s="411">
        <v>39.299999999999997</v>
      </c>
      <c r="T467"/>
      <c r="V467" s="410"/>
    </row>
    <row r="468" spans="1:22">
      <c r="A468" s="411" t="s">
        <v>1105</v>
      </c>
      <c r="B468" s="412">
        <v>467</v>
      </c>
      <c r="C468" s="413" t="s">
        <v>1134</v>
      </c>
      <c r="D468" s="413" t="s">
        <v>1089</v>
      </c>
      <c r="E468" s="414" t="s">
        <v>1458</v>
      </c>
      <c r="F468" s="413" t="s">
        <v>1107</v>
      </c>
      <c r="G468" s="412" t="s">
        <v>1118</v>
      </c>
      <c r="H468" s="414" t="str">
        <f t="shared" si="7"/>
        <v>BalearesUnifamiliarE.ExistenteC2</v>
      </c>
      <c r="I468" s="411">
        <v>125.7</v>
      </c>
      <c r="J468" s="411">
        <v>18.3</v>
      </c>
      <c r="K468" s="411">
        <v>250.1</v>
      </c>
      <c r="L468" s="411">
        <v>24</v>
      </c>
      <c r="M468" s="411">
        <v>29</v>
      </c>
      <c r="N468" s="411">
        <v>303.10000000000002</v>
      </c>
      <c r="O468" s="411">
        <v>67.900000000000006</v>
      </c>
      <c r="P468" s="411">
        <v>7</v>
      </c>
      <c r="Q468" s="411">
        <v>7.9</v>
      </c>
      <c r="R468" s="411">
        <v>82.7</v>
      </c>
      <c r="T468"/>
      <c r="V468" s="410"/>
    </row>
    <row r="469" spans="1:22">
      <c r="A469" s="411" t="s">
        <v>1105</v>
      </c>
      <c r="B469" s="412">
        <v>468</v>
      </c>
      <c r="C469" s="413" t="s">
        <v>1134</v>
      </c>
      <c r="D469" s="413" t="s">
        <v>1089</v>
      </c>
      <c r="E469" s="414" t="s">
        <v>1459</v>
      </c>
      <c r="F469" s="413" t="s">
        <v>1107</v>
      </c>
      <c r="G469" s="412" t="s">
        <v>1118</v>
      </c>
      <c r="H469" s="414" t="str">
        <f t="shared" si="7"/>
        <v>BalearesUnifamiliarF.ExistenteC2</v>
      </c>
      <c r="I469" s="411">
        <v>147</v>
      </c>
      <c r="J469" s="411">
        <v>22.5</v>
      </c>
      <c r="K469" s="411">
        <v>307.60000000000002</v>
      </c>
      <c r="L469" s="411">
        <v>29.5</v>
      </c>
      <c r="M469" s="411">
        <v>31.6</v>
      </c>
      <c r="N469" s="411">
        <v>354.6</v>
      </c>
      <c r="O469" s="411">
        <v>87.5</v>
      </c>
      <c r="P469" s="411">
        <v>8.6</v>
      </c>
      <c r="Q469" s="411">
        <v>9.1999999999999993</v>
      </c>
      <c r="R469" s="411">
        <v>99.3</v>
      </c>
      <c r="T469"/>
      <c r="V469" s="410"/>
    </row>
    <row r="470" spans="1:22">
      <c r="A470" s="411" t="s">
        <v>1105</v>
      </c>
      <c r="B470" s="412">
        <v>469</v>
      </c>
      <c r="C470" s="413" t="s">
        <v>1134</v>
      </c>
      <c r="D470" s="413" t="s">
        <v>1089</v>
      </c>
      <c r="E470" s="414" t="s">
        <v>1454</v>
      </c>
      <c r="F470" s="413" t="s">
        <v>1107</v>
      </c>
      <c r="G470" s="412" t="s">
        <v>1119</v>
      </c>
      <c r="H470" s="414" t="str">
        <f t="shared" si="7"/>
        <v>BalearesUnifamiliarA.ExistenteC3</v>
      </c>
      <c r="I470" s="411">
        <v>19.7</v>
      </c>
      <c r="J470" s="411">
        <v>10</v>
      </c>
      <c r="K470" s="411">
        <v>30.6</v>
      </c>
      <c r="L470" s="411">
        <v>13.1</v>
      </c>
      <c r="M470" s="411">
        <v>7.9</v>
      </c>
      <c r="N470" s="411">
        <v>40.5</v>
      </c>
      <c r="O470" s="411">
        <v>7.5</v>
      </c>
      <c r="P470" s="411">
        <v>3.8</v>
      </c>
      <c r="Q470" s="411">
        <v>2.2000000000000002</v>
      </c>
      <c r="R470" s="411">
        <v>10.4</v>
      </c>
      <c r="T470"/>
      <c r="V470" s="410"/>
    </row>
    <row r="471" spans="1:22">
      <c r="A471" s="411" t="s">
        <v>1105</v>
      </c>
      <c r="B471" s="412">
        <v>470</v>
      </c>
      <c r="C471" s="413" t="s">
        <v>1134</v>
      </c>
      <c r="D471" s="413" t="s">
        <v>1089</v>
      </c>
      <c r="E471" s="414" t="s">
        <v>1455</v>
      </c>
      <c r="F471" s="413" t="s">
        <v>1107</v>
      </c>
      <c r="G471" s="412" t="s">
        <v>1119</v>
      </c>
      <c r="H471" s="414" t="str">
        <f t="shared" si="7"/>
        <v>BalearesUnifamiliarB.ExistenteC3</v>
      </c>
      <c r="I471" s="411">
        <v>32</v>
      </c>
      <c r="J471" s="411">
        <v>14.3</v>
      </c>
      <c r="K471" s="411">
        <v>49.5</v>
      </c>
      <c r="L471" s="411">
        <v>18.7</v>
      </c>
      <c r="M471" s="411">
        <v>9.3000000000000007</v>
      </c>
      <c r="N471" s="411">
        <v>69.900000000000006</v>
      </c>
      <c r="O471" s="411">
        <v>12.1</v>
      </c>
      <c r="P471" s="411">
        <v>5.4</v>
      </c>
      <c r="Q471" s="411">
        <v>2.5</v>
      </c>
      <c r="R471" s="411">
        <v>18</v>
      </c>
      <c r="T471"/>
      <c r="V471" s="410"/>
    </row>
    <row r="472" spans="1:22">
      <c r="A472" s="411" t="s">
        <v>1105</v>
      </c>
      <c r="B472" s="412">
        <v>471</v>
      </c>
      <c r="C472" s="413" t="s">
        <v>1134</v>
      </c>
      <c r="D472" s="413" t="s">
        <v>1089</v>
      </c>
      <c r="E472" s="414" t="s">
        <v>1456</v>
      </c>
      <c r="F472" s="413" t="s">
        <v>1107</v>
      </c>
      <c r="G472" s="412" t="s">
        <v>1119</v>
      </c>
      <c r="H472" s="414" t="str">
        <f t="shared" si="7"/>
        <v>BalearesUnifamiliarC.ExistenteC3</v>
      </c>
      <c r="I472" s="411">
        <v>49.5</v>
      </c>
      <c r="J472" s="411">
        <v>20.399999999999999</v>
      </c>
      <c r="K472" s="411">
        <v>76.8</v>
      </c>
      <c r="L472" s="411">
        <v>26.7</v>
      </c>
      <c r="M472" s="411">
        <v>11.3</v>
      </c>
      <c r="N472" s="411">
        <v>114</v>
      </c>
      <c r="O472" s="411">
        <v>18.8</v>
      </c>
      <c r="P472" s="411">
        <v>7.7</v>
      </c>
      <c r="Q472" s="411">
        <v>3.1</v>
      </c>
      <c r="R472" s="411">
        <v>29.4</v>
      </c>
      <c r="T472"/>
      <c r="V472" s="410"/>
    </row>
    <row r="473" spans="1:22">
      <c r="A473" s="411" t="s">
        <v>1105</v>
      </c>
      <c r="B473" s="412">
        <v>472</v>
      </c>
      <c r="C473" s="413" t="s">
        <v>1134</v>
      </c>
      <c r="D473" s="413" t="s">
        <v>1089</v>
      </c>
      <c r="E473" s="414" t="s">
        <v>1457</v>
      </c>
      <c r="F473" s="413" t="s">
        <v>1107</v>
      </c>
      <c r="G473" s="412" t="s">
        <v>1119</v>
      </c>
      <c r="H473" s="414" t="str">
        <f t="shared" si="7"/>
        <v>BalearesUnifamiliarD.ExistenteC3</v>
      </c>
      <c r="I473" s="411">
        <v>76.2</v>
      </c>
      <c r="J473" s="411">
        <v>29.7</v>
      </c>
      <c r="K473" s="411">
        <v>118.1</v>
      </c>
      <c r="L473" s="411">
        <v>38.9</v>
      </c>
      <c r="M473" s="411">
        <v>14.2</v>
      </c>
      <c r="N473" s="411">
        <v>179</v>
      </c>
      <c r="O473" s="411">
        <v>28.9</v>
      </c>
      <c r="P473" s="411">
        <v>11.3</v>
      </c>
      <c r="Q473" s="411">
        <v>3.9</v>
      </c>
      <c r="R473" s="411">
        <v>46.2</v>
      </c>
      <c r="T473"/>
      <c r="V473" s="410"/>
    </row>
    <row r="474" spans="1:22">
      <c r="A474" s="411" t="s">
        <v>1105</v>
      </c>
      <c r="B474" s="412">
        <v>473</v>
      </c>
      <c r="C474" s="413" t="s">
        <v>1134</v>
      </c>
      <c r="D474" s="413" t="s">
        <v>1089</v>
      </c>
      <c r="E474" s="414" t="s">
        <v>1458</v>
      </c>
      <c r="F474" s="413" t="s">
        <v>1107</v>
      </c>
      <c r="G474" s="412" t="s">
        <v>1119</v>
      </c>
      <c r="H474" s="414" t="str">
        <f t="shared" si="7"/>
        <v>BalearesUnifamiliarE.ExistenteC3</v>
      </c>
      <c r="I474" s="411">
        <v>125.7</v>
      </c>
      <c r="J474" s="411">
        <v>36.700000000000003</v>
      </c>
      <c r="K474" s="411">
        <v>250.1</v>
      </c>
      <c r="L474" s="411">
        <v>48</v>
      </c>
      <c r="M474" s="411">
        <v>29</v>
      </c>
      <c r="N474" s="411">
        <v>327.2</v>
      </c>
      <c r="O474" s="411">
        <v>67.900000000000006</v>
      </c>
      <c r="P474" s="411">
        <v>13.9</v>
      </c>
      <c r="Q474" s="411">
        <v>7.9</v>
      </c>
      <c r="R474" s="411">
        <v>89.7</v>
      </c>
      <c r="T474"/>
      <c r="V474" s="410"/>
    </row>
    <row r="475" spans="1:22">
      <c r="A475" s="411" t="s">
        <v>1105</v>
      </c>
      <c r="B475" s="412">
        <v>474</v>
      </c>
      <c r="C475" s="413" t="s">
        <v>1134</v>
      </c>
      <c r="D475" s="413" t="s">
        <v>1089</v>
      </c>
      <c r="E475" s="414" t="s">
        <v>1459</v>
      </c>
      <c r="F475" s="413" t="s">
        <v>1107</v>
      </c>
      <c r="G475" s="412" t="s">
        <v>1119</v>
      </c>
      <c r="H475" s="414" t="str">
        <f t="shared" si="7"/>
        <v>BalearesUnifamiliarF.ExistenteC3</v>
      </c>
      <c r="I475" s="411">
        <v>147</v>
      </c>
      <c r="J475" s="411">
        <v>45.1</v>
      </c>
      <c r="K475" s="411">
        <v>307.60000000000002</v>
      </c>
      <c r="L475" s="411">
        <v>59.1</v>
      </c>
      <c r="M475" s="411">
        <v>31.7</v>
      </c>
      <c r="N475" s="411">
        <v>412.2</v>
      </c>
      <c r="O475" s="411">
        <v>87.5</v>
      </c>
      <c r="P475" s="411">
        <v>17.100000000000001</v>
      </c>
      <c r="Q475" s="411">
        <v>9.3000000000000007</v>
      </c>
      <c r="R475" s="411">
        <v>115.7</v>
      </c>
      <c r="T475"/>
      <c r="V475" s="410"/>
    </row>
    <row r="476" spans="1:22">
      <c r="A476" s="411" t="s">
        <v>1105</v>
      </c>
      <c r="B476" s="412">
        <v>475</v>
      </c>
      <c r="C476" s="413" t="s">
        <v>1134</v>
      </c>
      <c r="D476" s="413" t="s">
        <v>1089</v>
      </c>
      <c r="E476" s="414" t="s">
        <v>1454</v>
      </c>
      <c r="F476" s="413" t="s">
        <v>1107</v>
      </c>
      <c r="G476" s="412" t="s">
        <v>1120</v>
      </c>
      <c r="H476" s="414" t="str">
        <f t="shared" si="7"/>
        <v>BalearesUnifamiliarA.ExistenteC4</v>
      </c>
      <c r="I476" s="411">
        <v>19.7</v>
      </c>
      <c r="J476" s="411">
        <v>13.9</v>
      </c>
      <c r="K476" s="411">
        <v>30.6</v>
      </c>
      <c r="L476" s="411">
        <v>18.2</v>
      </c>
      <c r="M476" s="411">
        <v>7.7</v>
      </c>
      <c r="N476" s="411">
        <v>44.1</v>
      </c>
      <c r="O476" s="411">
        <v>7.5</v>
      </c>
      <c r="P476" s="411">
        <v>5.3</v>
      </c>
      <c r="Q476" s="411">
        <v>2.1</v>
      </c>
      <c r="R476" s="411">
        <v>11.5</v>
      </c>
      <c r="T476"/>
      <c r="V476" s="410"/>
    </row>
    <row r="477" spans="1:22">
      <c r="A477" s="411" t="s">
        <v>1105</v>
      </c>
      <c r="B477" s="412">
        <v>476</v>
      </c>
      <c r="C477" s="413" t="s">
        <v>1134</v>
      </c>
      <c r="D477" s="413" t="s">
        <v>1089</v>
      </c>
      <c r="E477" s="414" t="s">
        <v>1455</v>
      </c>
      <c r="F477" s="413" t="s">
        <v>1107</v>
      </c>
      <c r="G477" s="412" t="s">
        <v>1120</v>
      </c>
      <c r="H477" s="414" t="str">
        <f t="shared" si="7"/>
        <v>BalearesUnifamiliarB.ExistenteC4</v>
      </c>
      <c r="I477" s="411">
        <v>32</v>
      </c>
      <c r="J477" s="411">
        <v>20</v>
      </c>
      <c r="K477" s="411">
        <v>49.5</v>
      </c>
      <c r="L477" s="411">
        <v>26.2</v>
      </c>
      <c r="M477" s="411">
        <v>9.1</v>
      </c>
      <c r="N477" s="411">
        <v>76.099999999999994</v>
      </c>
      <c r="O477" s="411">
        <v>12.1</v>
      </c>
      <c r="P477" s="411">
        <v>7.6</v>
      </c>
      <c r="Q477" s="411">
        <v>2.5</v>
      </c>
      <c r="R477" s="411">
        <v>19.899999999999999</v>
      </c>
      <c r="T477"/>
      <c r="V477" s="410"/>
    </row>
    <row r="478" spans="1:22">
      <c r="A478" s="411" t="s">
        <v>1105</v>
      </c>
      <c r="B478" s="412">
        <v>477</v>
      </c>
      <c r="C478" s="413" t="s">
        <v>1134</v>
      </c>
      <c r="D478" s="413" t="s">
        <v>1089</v>
      </c>
      <c r="E478" s="414" t="s">
        <v>1456</v>
      </c>
      <c r="F478" s="413" t="s">
        <v>1107</v>
      </c>
      <c r="G478" s="412" t="s">
        <v>1120</v>
      </c>
      <c r="H478" s="414" t="str">
        <f t="shared" si="7"/>
        <v>BalearesUnifamiliarC.ExistenteC4</v>
      </c>
      <c r="I478" s="411">
        <v>49.5</v>
      </c>
      <c r="J478" s="411">
        <v>28.4</v>
      </c>
      <c r="K478" s="411">
        <v>76.8</v>
      </c>
      <c r="L478" s="411">
        <v>37.299999999999997</v>
      </c>
      <c r="M478" s="411">
        <v>11</v>
      </c>
      <c r="N478" s="411">
        <v>124.2</v>
      </c>
      <c r="O478" s="411">
        <v>18.8</v>
      </c>
      <c r="P478" s="411">
        <v>10.8</v>
      </c>
      <c r="Q478" s="411">
        <v>3</v>
      </c>
      <c r="R478" s="411">
        <v>32.4</v>
      </c>
      <c r="T478"/>
      <c r="V478" s="410"/>
    </row>
    <row r="479" spans="1:22">
      <c r="A479" s="411" t="s">
        <v>1105</v>
      </c>
      <c r="B479" s="412">
        <v>478</v>
      </c>
      <c r="C479" s="413" t="s">
        <v>1134</v>
      </c>
      <c r="D479" s="413" t="s">
        <v>1089</v>
      </c>
      <c r="E479" s="414" t="s">
        <v>1457</v>
      </c>
      <c r="F479" s="413" t="s">
        <v>1107</v>
      </c>
      <c r="G479" s="412" t="s">
        <v>1120</v>
      </c>
      <c r="H479" s="414" t="str">
        <f t="shared" si="7"/>
        <v>BalearesUnifamiliarD.ExistenteC4</v>
      </c>
      <c r="I479" s="411">
        <v>76.2</v>
      </c>
      <c r="J479" s="411">
        <v>41.4</v>
      </c>
      <c r="K479" s="411">
        <v>118.1</v>
      </c>
      <c r="L479" s="411">
        <v>54.3</v>
      </c>
      <c r="M479" s="411">
        <v>13.8</v>
      </c>
      <c r="N479" s="411">
        <v>194.9</v>
      </c>
      <c r="O479" s="411">
        <v>28.9</v>
      </c>
      <c r="P479" s="411">
        <v>15.7</v>
      </c>
      <c r="Q479" s="411">
        <v>3.8</v>
      </c>
      <c r="R479" s="411">
        <v>50.8</v>
      </c>
      <c r="T479"/>
      <c r="V479" s="410"/>
    </row>
    <row r="480" spans="1:22">
      <c r="A480" s="411" t="s">
        <v>1105</v>
      </c>
      <c r="B480" s="412">
        <v>479</v>
      </c>
      <c r="C480" s="413" t="s">
        <v>1134</v>
      </c>
      <c r="D480" s="413" t="s">
        <v>1089</v>
      </c>
      <c r="E480" s="414" t="s">
        <v>1458</v>
      </c>
      <c r="F480" s="413" t="s">
        <v>1107</v>
      </c>
      <c r="G480" s="412" t="s">
        <v>1120</v>
      </c>
      <c r="H480" s="414" t="str">
        <f t="shared" si="7"/>
        <v>BalearesUnifamiliarE.ExistenteC4</v>
      </c>
      <c r="I480" s="411">
        <v>125.7</v>
      </c>
      <c r="J480" s="411">
        <v>50.9</v>
      </c>
      <c r="K480" s="411">
        <v>250.1</v>
      </c>
      <c r="L480" s="411">
        <v>66.7</v>
      </c>
      <c r="M480" s="411">
        <v>28.3</v>
      </c>
      <c r="N480" s="411">
        <v>345.1</v>
      </c>
      <c r="O480" s="411">
        <v>67.900000000000006</v>
      </c>
      <c r="P480" s="411">
        <v>19.399999999999999</v>
      </c>
      <c r="Q480" s="411">
        <v>7.7</v>
      </c>
      <c r="R480" s="411">
        <v>94.9</v>
      </c>
      <c r="T480"/>
      <c r="V480" s="410"/>
    </row>
    <row r="481" spans="1:22">
      <c r="A481" s="411" t="s">
        <v>1105</v>
      </c>
      <c r="B481" s="412">
        <v>480</v>
      </c>
      <c r="C481" s="413" t="s">
        <v>1134</v>
      </c>
      <c r="D481" s="413" t="s">
        <v>1089</v>
      </c>
      <c r="E481" s="414" t="s">
        <v>1459</v>
      </c>
      <c r="F481" s="413" t="s">
        <v>1107</v>
      </c>
      <c r="G481" s="412" t="s">
        <v>1120</v>
      </c>
      <c r="H481" s="414" t="str">
        <f t="shared" si="7"/>
        <v>BalearesUnifamiliarF.ExistenteC4</v>
      </c>
      <c r="I481" s="411">
        <v>147</v>
      </c>
      <c r="J481" s="411">
        <v>62.6</v>
      </c>
      <c r="K481" s="411">
        <v>307.60000000000002</v>
      </c>
      <c r="L481" s="411">
        <v>82.1</v>
      </c>
      <c r="M481" s="411">
        <v>30.8</v>
      </c>
      <c r="N481" s="411">
        <v>434.9</v>
      </c>
      <c r="O481" s="411">
        <v>87.5</v>
      </c>
      <c r="P481" s="411">
        <v>23.8</v>
      </c>
      <c r="Q481" s="411">
        <v>9</v>
      </c>
      <c r="R481" s="411">
        <v>116.8</v>
      </c>
      <c r="T481"/>
      <c r="V481" s="410"/>
    </row>
    <row r="482" spans="1:22">
      <c r="A482" s="411" t="s">
        <v>1105</v>
      </c>
      <c r="B482" s="412">
        <v>481</v>
      </c>
      <c r="C482" s="413" t="s">
        <v>1134</v>
      </c>
      <c r="D482" s="413" t="s">
        <v>1089</v>
      </c>
      <c r="E482" s="414" t="s">
        <v>1454</v>
      </c>
      <c r="F482" s="413" t="s">
        <v>1107</v>
      </c>
      <c r="G482" s="412" t="s">
        <v>1121</v>
      </c>
      <c r="H482" s="414" t="str">
        <f t="shared" si="7"/>
        <v>BalearesUnifamiliarA.ExistenteD1</v>
      </c>
      <c r="I482" s="411">
        <v>28.9</v>
      </c>
      <c r="J482" s="411" t="s">
        <v>1122</v>
      </c>
      <c r="K482" s="411">
        <v>44.7</v>
      </c>
      <c r="L482" s="411" t="s">
        <v>758</v>
      </c>
      <c r="M482" s="411">
        <v>8.1999999999999993</v>
      </c>
      <c r="N482" s="411">
        <v>54.5</v>
      </c>
      <c r="O482" s="411">
        <v>11</v>
      </c>
      <c r="P482" s="411" t="s">
        <v>758</v>
      </c>
      <c r="Q482" s="411">
        <v>2.2000000000000002</v>
      </c>
      <c r="R482" s="411">
        <v>13.5</v>
      </c>
      <c r="T482"/>
      <c r="V482" s="410"/>
    </row>
    <row r="483" spans="1:22">
      <c r="A483" s="411" t="s">
        <v>1105</v>
      </c>
      <c r="B483" s="412">
        <v>482</v>
      </c>
      <c r="C483" s="413" t="s">
        <v>1134</v>
      </c>
      <c r="D483" s="413" t="s">
        <v>1089</v>
      </c>
      <c r="E483" s="414" t="s">
        <v>1455</v>
      </c>
      <c r="F483" s="413" t="s">
        <v>1107</v>
      </c>
      <c r="G483" s="412" t="s">
        <v>1121</v>
      </c>
      <c r="H483" s="414" t="str">
        <f t="shared" si="7"/>
        <v>BalearesUnifamiliarB.ExistenteD1</v>
      </c>
      <c r="I483" s="411">
        <v>46.8</v>
      </c>
      <c r="J483" s="411" t="s">
        <v>1122</v>
      </c>
      <c r="K483" s="411">
        <v>72.599999999999994</v>
      </c>
      <c r="L483" s="411" t="s">
        <v>758</v>
      </c>
      <c r="M483" s="411">
        <v>9.6999999999999993</v>
      </c>
      <c r="N483" s="411">
        <v>83.8</v>
      </c>
      <c r="O483" s="411">
        <v>17.8</v>
      </c>
      <c r="P483" s="411" t="s">
        <v>758</v>
      </c>
      <c r="Q483" s="411">
        <v>2.6</v>
      </c>
      <c r="R483" s="411">
        <v>20.8</v>
      </c>
      <c r="T483"/>
      <c r="V483" s="410"/>
    </row>
    <row r="484" spans="1:22">
      <c r="A484" s="411" t="s">
        <v>1105</v>
      </c>
      <c r="B484" s="412">
        <v>483</v>
      </c>
      <c r="C484" s="413" t="s">
        <v>1134</v>
      </c>
      <c r="D484" s="413" t="s">
        <v>1089</v>
      </c>
      <c r="E484" s="414" t="s">
        <v>1456</v>
      </c>
      <c r="F484" s="413" t="s">
        <v>1107</v>
      </c>
      <c r="G484" s="412" t="s">
        <v>1121</v>
      </c>
      <c r="H484" s="414" t="str">
        <f t="shared" si="7"/>
        <v>BalearesUnifamiliarC.ExistenteD1</v>
      </c>
      <c r="I484" s="411">
        <v>72.599999999999994</v>
      </c>
      <c r="J484" s="411" t="s">
        <v>1122</v>
      </c>
      <c r="K484" s="411">
        <v>112.5</v>
      </c>
      <c r="L484" s="411" t="s">
        <v>758</v>
      </c>
      <c r="M484" s="411">
        <v>11.7</v>
      </c>
      <c r="N484" s="411">
        <v>125</v>
      </c>
      <c r="O484" s="411">
        <v>27.6</v>
      </c>
      <c r="P484" s="411" t="s">
        <v>758</v>
      </c>
      <c r="Q484" s="411">
        <v>3.2</v>
      </c>
      <c r="R484" s="411">
        <v>31</v>
      </c>
      <c r="T484"/>
      <c r="V484" s="410"/>
    </row>
    <row r="485" spans="1:22">
      <c r="A485" s="411" t="s">
        <v>1105</v>
      </c>
      <c r="B485" s="412">
        <v>484</v>
      </c>
      <c r="C485" s="413" t="s">
        <v>1134</v>
      </c>
      <c r="D485" s="413" t="s">
        <v>1089</v>
      </c>
      <c r="E485" s="414" t="s">
        <v>1457</v>
      </c>
      <c r="F485" s="413" t="s">
        <v>1107</v>
      </c>
      <c r="G485" s="412" t="s">
        <v>1121</v>
      </c>
      <c r="H485" s="414" t="str">
        <f t="shared" si="7"/>
        <v>BalearesUnifamiliarD.ExistenteD1</v>
      </c>
      <c r="I485" s="411">
        <v>111.6</v>
      </c>
      <c r="J485" s="411" t="s">
        <v>1122</v>
      </c>
      <c r="K485" s="411">
        <v>172.9</v>
      </c>
      <c r="L485" s="411" t="s">
        <v>758</v>
      </c>
      <c r="M485" s="411">
        <v>14.8</v>
      </c>
      <c r="N485" s="411">
        <v>186.2</v>
      </c>
      <c r="O485" s="411">
        <v>42.4</v>
      </c>
      <c r="P485" s="411" t="s">
        <v>758</v>
      </c>
      <c r="Q485" s="411">
        <v>4</v>
      </c>
      <c r="R485" s="411">
        <v>46.1</v>
      </c>
      <c r="T485"/>
      <c r="V485" s="410"/>
    </row>
    <row r="486" spans="1:22">
      <c r="A486" s="411" t="s">
        <v>1105</v>
      </c>
      <c r="B486" s="412">
        <v>485</v>
      </c>
      <c r="C486" s="413" t="s">
        <v>1134</v>
      </c>
      <c r="D486" s="413" t="s">
        <v>1089</v>
      </c>
      <c r="E486" s="414" t="s">
        <v>1458</v>
      </c>
      <c r="F486" s="413" t="s">
        <v>1107</v>
      </c>
      <c r="G486" s="412" t="s">
        <v>1121</v>
      </c>
      <c r="H486" s="414" t="str">
        <f t="shared" si="7"/>
        <v>BalearesUnifamiliarE.ExistenteD1</v>
      </c>
      <c r="I486" s="411">
        <v>178.3</v>
      </c>
      <c r="J486" s="411" t="s">
        <v>1122</v>
      </c>
      <c r="K486" s="411">
        <v>354.9</v>
      </c>
      <c r="L486" s="411" t="s">
        <v>758</v>
      </c>
      <c r="M486" s="411">
        <v>30.3</v>
      </c>
      <c r="N486" s="411">
        <v>385.1</v>
      </c>
      <c r="O486" s="411">
        <v>96.3</v>
      </c>
      <c r="P486" s="411" t="s">
        <v>758</v>
      </c>
      <c r="Q486" s="411">
        <v>8.3000000000000007</v>
      </c>
      <c r="R486" s="411">
        <v>104.6</v>
      </c>
      <c r="T486"/>
      <c r="V486" s="410"/>
    </row>
    <row r="487" spans="1:22">
      <c r="A487" s="411" t="s">
        <v>1105</v>
      </c>
      <c r="B487" s="412">
        <v>486</v>
      </c>
      <c r="C487" s="413" t="s">
        <v>1134</v>
      </c>
      <c r="D487" s="413" t="s">
        <v>1089</v>
      </c>
      <c r="E487" s="414" t="s">
        <v>1459</v>
      </c>
      <c r="F487" s="413" t="s">
        <v>1107</v>
      </c>
      <c r="G487" s="412" t="s">
        <v>1121</v>
      </c>
      <c r="H487" s="414" t="str">
        <f t="shared" si="7"/>
        <v>BalearesUnifamiliarF.ExistenteD1</v>
      </c>
      <c r="I487" s="411">
        <v>208.6</v>
      </c>
      <c r="J487" s="411" t="s">
        <v>1122</v>
      </c>
      <c r="K487" s="411">
        <v>436.5</v>
      </c>
      <c r="L487" s="411" t="s">
        <v>758</v>
      </c>
      <c r="M487" s="411">
        <v>33</v>
      </c>
      <c r="N487" s="411">
        <v>473.7</v>
      </c>
      <c r="O487" s="411">
        <v>124.2</v>
      </c>
      <c r="P487" s="411" t="s">
        <v>758</v>
      </c>
      <c r="Q487" s="411">
        <v>9.6999999999999993</v>
      </c>
      <c r="R487" s="411">
        <v>128.6</v>
      </c>
      <c r="T487"/>
      <c r="V487" s="410"/>
    </row>
    <row r="488" spans="1:22">
      <c r="A488" s="411" t="s">
        <v>1105</v>
      </c>
      <c r="B488" s="412">
        <v>487</v>
      </c>
      <c r="C488" s="413" t="s">
        <v>1134</v>
      </c>
      <c r="D488" s="413" t="s">
        <v>1089</v>
      </c>
      <c r="E488" s="414" t="s">
        <v>1454</v>
      </c>
      <c r="F488" s="413" t="s">
        <v>1107</v>
      </c>
      <c r="G488" s="412" t="s">
        <v>1123</v>
      </c>
      <c r="H488" s="414" t="str">
        <f t="shared" si="7"/>
        <v>BalearesUnifamiliarA.ExistenteD2</v>
      </c>
      <c r="I488" s="411">
        <v>28.9</v>
      </c>
      <c r="J488" s="411">
        <v>3.9</v>
      </c>
      <c r="K488" s="411">
        <v>44.7</v>
      </c>
      <c r="L488" s="411">
        <v>5.2</v>
      </c>
      <c r="M488" s="411">
        <v>8.1</v>
      </c>
      <c r="N488" s="411">
        <v>54.3</v>
      </c>
      <c r="O488" s="411">
        <v>11</v>
      </c>
      <c r="P488" s="411">
        <v>1.5</v>
      </c>
      <c r="Q488" s="411">
        <v>2.2000000000000002</v>
      </c>
      <c r="R488" s="411">
        <v>13.7</v>
      </c>
      <c r="T488"/>
      <c r="V488" s="410"/>
    </row>
    <row r="489" spans="1:22">
      <c r="A489" s="411" t="s">
        <v>1105</v>
      </c>
      <c r="B489" s="412">
        <v>488</v>
      </c>
      <c r="C489" s="413" t="s">
        <v>1134</v>
      </c>
      <c r="D489" s="413" t="s">
        <v>1089</v>
      </c>
      <c r="E489" s="414" t="s">
        <v>1455</v>
      </c>
      <c r="F489" s="413" t="s">
        <v>1107</v>
      </c>
      <c r="G489" s="412" t="s">
        <v>1123</v>
      </c>
      <c r="H489" s="414" t="str">
        <f t="shared" si="7"/>
        <v>BalearesUnifamiliarB.ExistenteD2</v>
      </c>
      <c r="I489" s="411">
        <v>46.8</v>
      </c>
      <c r="J489" s="411">
        <v>6.4</v>
      </c>
      <c r="K489" s="411">
        <v>72.599999999999994</v>
      </c>
      <c r="L489" s="411">
        <v>8.4</v>
      </c>
      <c r="M489" s="411">
        <v>9.6</v>
      </c>
      <c r="N489" s="411">
        <v>88.1</v>
      </c>
      <c r="O489" s="411">
        <v>17.8</v>
      </c>
      <c r="P489" s="411">
        <v>2.4</v>
      </c>
      <c r="Q489" s="411">
        <v>2.6</v>
      </c>
      <c r="R489" s="411">
        <v>22.2</v>
      </c>
      <c r="T489"/>
      <c r="V489" s="410"/>
    </row>
    <row r="490" spans="1:22">
      <c r="A490" s="411" t="s">
        <v>1105</v>
      </c>
      <c r="B490" s="412">
        <v>489</v>
      </c>
      <c r="C490" s="413" t="s">
        <v>1134</v>
      </c>
      <c r="D490" s="413" t="s">
        <v>1089</v>
      </c>
      <c r="E490" s="414" t="s">
        <v>1456</v>
      </c>
      <c r="F490" s="413" t="s">
        <v>1107</v>
      </c>
      <c r="G490" s="412" t="s">
        <v>1123</v>
      </c>
      <c r="H490" s="414" t="str">
        <f t="shared" si="7"/>
        <v>BalearesUnifamiliarC.ExistenteD2</v>
      </c>
      <c r="I490" s="411">
        <v>72.599999999999994</v>
      </c>
      <c r="J490" s="411">
        <v>9.9</v>
      </c>
      <c r="K490" s="411">
        <v>112.5</v>
      </c>
      <c r="L490" s="411">
        <v>13</v>
      </c>
      <c r="M490" s="411">
        <v>11.6</v>
      </c>
      <c r="N490" s="411">
        <v>136.6</v>
      </c>
      <c r="O490" s="411">
        <v>27.6</v>
      </c>
      <c r="P490" s="411">
        <v>3.8</v>
      </c>
      <c r="Q490" s="411">
        <v>3.2</v>
      </c>
      <c r="R490" s="411">
        <v>34.4</v>
      </c>
      <c r="T490"/>
      <c r="V490" s="410"/>
    </row>
    <row r="491" spans="1:22">
      <c r="A491" s="411" t="s">
        <v>1105</v>
      </c>
      <c r="B491" s="412">
        <v>490</v>
      </c>
      <c r="C491" s="413" t="s">
        <v>1134</v>
      </c>
      <c r="D491" s="413" t="s">
        <v>1089</v>
      </c>
      <c r="E491" s="414" t="s">
        <v>1457</v>
      </c>
      <c r="F491" s="413" t="s">
        <v>1107</v>
      </c>
      <c r="G491" s="412" t="s">
        <v>1123</v>
      </c>
      <c r="H491" s="414" t="str">
        <f t="shared" si="7"/>
        <v>BalearesUnifamiliarD.ExistenteD2</v>
      </c>
      <c r="I491" s="411">
        <v>111.6</v>
      </c>
      <c r="J491" s="411">
        <v>15.2</v>
      </c>
      <c r="K491" s="411">
        <v>172.9</v>
      </c>
      <c r="L491" s="411">
        <v>20</v>
      </c>
      <c r="M491" s="411">
        <v>14.6</v>
      </c>
      <c r="N491" s="411">
        <v>210</v>
      </c>
      <c r="O491" s="411">
        <v>42.4</v>
      </c>
      <c r="P491" s="411">
        <v>5.8</v>
      </c>
      <c r="Q491" s="411">
        <v>4</v>
      </c>
      <c r="R491" s="411">
        <v>52.9</v>
      </c>
      <c r="T491"/>
      <c r="V491" s="410"/>
    </row>
    <row r="492" spans="1:22">
      <c r="A492" s="411" t="s">
        <v>1105</v>
      </c>
      <c r="B492" s="412">
        <v>491</v>
      </c>
      <c r="C492" s="413" t="s">
        <v>1134</v>
      </c>
      <c r="D492" s="413" t="s">
        <v>1089</v>
      </c>
      <c r="E492" s="414" t="s">
        <v>1458</v>
      </c>
      <c r="F492" s="413" t="s">
        <v>1107</v>
      </c>
      <c r="G492" s="412" t="s">
        <v>1123</v>
      </c>
      <c r="H492" s="414" t="str">
        <f t="shared" si="7"/>
        <v>BalearesUnifamiliarE.ExistenteD2</v>
      </c>
      <c r="I492" s="411">
        <v>178.3</v>
      </c>
      <c r="J492" s="411">
        <v>18.3</v>
      </c>
      <c r="K492" s="411">
        <v>354.9</v>
      </c>
      <c r="L492" s="411">
        <v>24</v>
      </c>
      <c r="M492" s="411">
        <v>29.9</v>
      </c>
      <c r="N492" s="411">
        <v>408.8</v>
      </c>
      <c r="O492" s="411">
        <v>96.3</v>
      </c>
      <c r="P492" s="411">
        <v>7</v>
      </c>
      <c r="Q492" s="411">
        <v>8.1999999999999993</v>
      </c>
      <c r="R492" s="411">
        <v>111.4</v>
      </c>
      <c r="T492"/>
      <c r="V492" s="410"/>
    </row>
    <row r="493" spans="1:22">
      <c r="A493" s="411" t="s">
        <v>1105</v>
      </c>
      <c r="B493" s="412">
        <v>492</v>
      </c>
      <c r="C493" s="413" t="s">
        <v>1134</v>
      </c>
      <c r="D493" s="413" t="s">
        <v>1089</v>
      </c>
      <c r="E493" s="414" t="s">
        <v>1459</v>
      </c>
      <c r="F493" s="413" t="s">
        <v>1107</v>
      </c>
      <c r="G493" s="412" t="s">
        <v>1123</v>
      </c>
      <c r="H493" s="414" t="str">
        <f t="shared" si="7"/>
        <v>BalearesUnifamiliarF.ExistenteD2</v>
      </c>
      <c r="I493" s="411">
        <v>208.6</v>
      </c>
      <c r="J493" s="411">
        <v>22.5</v>
      </c>
      <c r="K493" s="411">
        <v>436.5</v>
      </c>
      <c r="L493" s="411">
        <v>29.5</v>
      </c>
      <c r="M493" s="411">
        <v>32.6</v>
      </c>
      <c r="N493" s="411">
        <v>527.29999999999995</v>
      </c>
      <c r="O493" s="411">
        <v>124.2</v>
      </c>
      <c r="P493" s="411">
        <v>8.6</v>
      </c>
      <c r="Q493" s="411">
        <v>9.5</v>
      </c>
      <c r="R493" s="411">
        <v>146</v>
      </c>
      <c r="T493"/>
      <c r="V493" s="410"/>
    </row>
    <row r="494" spans="1:22">
      <c r="A494" s="411" t="s">
        <v>1105</v>
      </c>
      <c r="B494" s="412">
        <v>493</v>
      </c>
      <c r="C494" s="413" t="s">
        <v>1134</v>
      </c>
      <c r="D494" s="413" t="s">
        <v>1089</v>
      </c>
      <c r="E494" s="414" t="s">
        <v>1454</v>
      </c>
      <c r="F494" s="413" t="s">
        <v>1107</v>
      </c>
      <c r="G494" s="412" t="s">
        <v>1124</v>
      </c>
      <c r="H494" s="414" t="str">
        <f t="shared" si="7"/>
        <v>BalearesUnifamiliarA.ExistenteD3</v>
      </c>
      <c r="I494" s="411">
        <v>28.9</v>
      </c>
      <c r="J494" s="411">
        <v>10</v>
      </c>
      <c r="K494" s="411">
        <v>44.7</v>
      </c>
      <c r="L494" s="411">
        <v>13.1</v>
      </c>
      <c r="M494" s="411">
        <v>8</v>
      </c>
      <c r="N494" s="411">
        <v>59.6</v>
      </c>
      <c r="O494" s="411">
        <v>11</v>
      </c>
      <c r="P494" s="411">
        <v>3.8</v>
      </c>
      <c r="Q494" s="411">
        <v>2.2000000000000002</v>
      </c>
      <c r="R494" s="411">
        <v>15.2</v>
      </c>
      <c r="T494"/>
      <c r="V494" s="410"/>
    </row>
    <row r="495" spans="1:22">
      <c r="A495" s="411" t="s">
        <v>1105</v>
      </c>
      <c r="B495" s="412">
        <v>494</v>
      </c>
      <c r="C495" s="413" t="s">
        <v>1134</v>
      </c>
      <c r="D495" s="413" t="s">
        <v>1089</v>
      </c>
      <c r="E495" s="414" t="s">
        <v>1455</v>
      </c>
      <c r="F495" s="413" t="s">
        <v>1107</v>
      </c>
      <c r="G495" s="412" t="s">
        <v>1124</v>
      </c>
      <c r="H495" s="414" t="str">
        <f t="shared" si="7"/>
        <v>BalearesUnifamiliarB.ExistenteD3</v>
      </c>
      <c r="I495" s="411">
        <v>46.8</v>
      </c>
      <c r="J495" s="411">
        <v>14.3</v>
      </c>
      <c r="K495" s="411">
        <v>72.599999999999994</v>
      </c>
      <c r="L495" s="411">
        <v>18.7</v>
      </c>
      <c r="M495" s="411">
        <v>9.4</v>
      </c>
      <c r="N495" s="411">
        <v>96.6</v>
      </c>
      <c r="O495" s="411">
        <v>17.8</v>
      </c>
      <c r="P495" s="411">
        <v>5.4</v>
      </c>
      <c r="Q495" s="411">
        <v>2.6</v>
      </c>
      <c r="R495" s="411">
        <v>24.6</v>
      </c>
      <c r="T495"/>
      <c r="V495" s="410"/>
    </row>
    <row r="496" spans="1:22">
      <c r="A496" s="411" t="s">
        <v>1105</v>
      </c>
      <c r="B496" s="412">
        <v>495</v>
      </c>
      <c r="C496" s="413" t="s">
        <v>1134</v>
      </c>
      <c r="D496" s="413" t="s">
        <v>1089</v>
      </c>
      <c r="E496" s="414" t="s">
        <v>1456</v>
      </c>
      <c r="F496" s="413" t="s">
        <v>1107</v>
      </c>
      <c r="G496" s="412" t="s">
        <v>1124</v>
      </c>
      <c r="H496" s="414" t="str">
        <f t="shared" si="7"/>
        <v>BalearesUnifamiliarC.ExistenteD3</v>
      </c>
      <c r="I496" s="411">
        <v>72.599999999999994</v>
      </c>
      <c r="J496" s="411">
        <v>20.399999999999999</v>
      </c>
      <c r="K496" s="411">
        <v>112.5</v>
      </c>
      <c r="L496" s="411">
        <v>26.7</v>
      </c>
      <c r="M496" s="411">
        <v>11.4</v>
      </c>
      <c r="N496" s="411">
        <v>149.80000000000001</v>
      </c>
      <c r="O496" s="411">
        <v>27.6</v>
      </c>
      <c r="P496" s="411">
        <v>7.7</v>
      </c>
      <c r="Q496" s="411">
        <v>3.1</v>
      </c>
      <c r="R496" s="411">
        <v>38.200000000000003</v>
      </c>
      <c r="T496"/>
      <c r="V496" s="410"/>
    </row>
    <row r="497" spans="1:22">
      <c r="A497" s="411" t="s">
        <v>1105</v>
      </c>
      <c r="B497" s="412">
        <v>496</v>
      </c>
      <c r="C497" s="413" t="s">
        <v>1134</v>
      </c>
      <c r="D497" s="413" t="s">
        <v>1089</v>
      </c>
      <c r="E497" s="414" t="s">
        <v>1457</v>
      </c>
      <c r="F497" s="413" t="s">
        <v>1107</v>
      </c>
      <c r="G497" s="412" t="s">
        <v>1124</v>
      </c>
      <c r="H497" s="414" t="str">
        <f t="shared" si="7"/>
        <v>BalearesUnifamiliarD.ExistenteD3</v>
      </c>
      <c r="I497" s="411">
        <v>111.6</v>
      </c>
      <c r="J497" s="411">
        <v>29.7</v>
      </c>
      <c r="K497" s="411">
        <v>172.9</v>
      </c>
      <c r="L497" s="411">
        <v>38.9</v>
      </c>
      <c r="M497" s="411">
        <v>14.3</v>
      </c>
      <c r="N497" s="411">
        <v>230.3</v>
      </c>
      <c r="O497" s="411">
        <v>42.4</v>
      </c>
      <c r="P497" s="411">
        <v>11.3</v>
      </c>
      <c r="Q497" s="411">
        <v>3.9</v>
      </c>
      <c r="R497" s="411">
        <v>58.7</v>
      </c>
      <c r="T497"/>
      <c r="V497" s="410"/>
    </row>
    <row r="498" spans="1:22">
      <c r="A498" s="411" t="s">
        <v>1105</v>
      </c>
      <c r="B498" s="412">
        <v>497</v>
      </c>
      <c r="C498" s="413" t="s">
        <v>1134</v>
      </c>
      <c r="D498" s="413" t="s">
        <v>1089</v>
      </c>
      <c r="E498" s="414" t="s">
        <v>1458</v>
      </c>
      <c r="F498" s="413" t="s">
        <v>1107</v>
      </c>
      <c r="G498" s="412" t="s">
        <v>1124</v>
      </c>
      <c r="H498" s="414" t="str">
        <f t="shared" si="7"/>
        <v>BalearesUnifamiliarE.ExistenteD3</v>
      </c>
      <c r="I498" s="411">
        <v>178.3</v>
      </c>
      <c r="J498" s="411">
        <v>36.700000000000003</v>
      </c>
      <c r="K498" s="411">
        <v>354.9</v>
      </c>
      <c r="L498" s="411">
        <v>48</v>
      </c>
      <c r="M498" s="411">
        <v>29.3</v>
      </c>
      <c r="N498" s="411">
        <v>432.2</v>
      </c>
      <c r="O498" s="411">
        <v>96.3</v>
      </c>
      <c r="P498" s="411">
        <v>13.9</v>
      </c>
      <c r="Q498" s="411">
        <v>8</v>
      </c>
      <c r="R498" s="411">
        <v>118.2</v>
      </c>
      <c r="T498"/>
      <c r="V498" s="410"/>
    </row>
    <row r="499" spans="1:22">
      <c r="A499" s="411" t="s">
        <v>1105</v>
      </c>
      <c r="B499" s="412">
        <v>498</v>
      </c>
      <c r="C499" s="413" t="s">
        <v>1134</v>
      </c>
      <c r="D499" s="413" t="s">
        <v>1089</v>
      </c>
      <c r="E499" s="414" t="s">
        <v>1459</v>
      </c>
      <c r="F499" s="413" t="s">
        <v>1107</v>
      </c>
      <c r="G499" s="412" t="s">
        <v>1124</v>
      </c>
      <c r="H499" s="414" t="str">
        <f t="shared" si="7"/>
        <v>BalearesUnifamiliarF.ExistenteD3</v>
      </c>
      <c r="I499" s="411">
        <v>208.6</v>
      </c>
      <c r="J499" s="411">
        <v>45.1</v>
      </c>
      <c r="K499" s="411">
        <v>436.5</v>
      </c>
      <c r="L499" s="411">
        <v>59.1</v>
      </c>
      <c r="M499" s="411">
        <v>32</v>
      </c>
      <c r="N499" s="411">
        <v>544.6</v>
      </c>
      <c r="O499" s="411">
        <v>124.2</v>
      </c>
      <c r="P499" s="411">
        <v>17.100000000000001</v>
      </c>
      <c r="Q499" s="411">
        <v>9.4</v>
      </c>
      <c r="R499" s="411">
        <v>141.9</v>
      </c>
      <c r="T499"/>
      <c r="V499" s="410"/>
    </row>
    <row r="500" spans="1:22">
      <c r="A500" s="411" t="s">
        <v>1105</v>
      </c>
      <c r="B500" s="412">
        <v>499</v>
      </c>
      <c r="C500" s="413" t="s">
        <v>1134</v>
      </c>
      <c r="D500" s="413" t="s">
        <v>1089</v>
      </c>
      <c r="E500" s="414" t="s">
        <v>1454</v>
      </c>
      <c r="F500" s="413" t="s">
        <v>1107</v>
      </c>
      <c r="G500" s="412" t="s">
        <v>1125</v>
      </c>
      <c r="H500" s="414" t="str">
        <f t="shared" si="7"/>
        <v>BalearesUnifamiliarA.ExistenteE1</v>
      </c>
      <c r="I500" s="411">
        <v>47.5</v>
      </c>
      <c r="J500" s="411" t="s">
        <v>1122</v>
      </c>
      <c r="K500" s="411">
        <v>73.7</v>
      </c>
      <c r="L500" s="411" t="s">
        <v>1122</v>
      </c>
      <c r="M500" s="411">
        <v>8.4</v>
      </c>
      <c r="N500" s="411">
        <v>70.7</v>
      </c>
      <c r="O500" s="411">
        <v>18.100000000000001</v>
      </c>
      <c r="P500" s="411" t="s">
        <v>1122</v>
      </c>
      <c r="Q500" s="411">
        <v>2.2999999999999998</v>
      </c>
      <c r="R500" s="411">
        <v>17.5</v>
      </c>
      <c r="T500"/>
      <c r="V500" s="410"/>
    </row>
    <row r="501" spans="1:22">
      <c r="A501" s="411" t="s">
        <v>1105</v>
      </c>
      <c r="B501" s="412">
        <v>500</v>
      </c>
      <c r="C501" s="413" t="s">
        <v>1134</v>
      </c>
      <c r="D501" s="413" t="s">
        <v>1089</v>
      </c>
      <c r="E501" s="414" t="s">
        <v>1455</v>
      </c>
      <c r="F501" s="413" t="s">
        <v>1107</v>
      </c>
      <c r="G501" s="412" t="s">
        <v>1125</v>
      </c>
      <c r="H501" s="414" t="str">
        <f t="shared" si="7"/>
        <v>BalearesUnifamiliarB.ExistenteE1</v>
      </c>
      <c r="I501" s="411">
        <v>68.2</v>
      </c>
      <c r="J501" s="411" t="s">
        <v>1122</v>
      </c>
      <c r="K501" s="411">
        <v>105.7</v>
      </c>
      <c r="L501" s="411" t="s">
        <v>1122</v>
      </c>
      <c r="M501" s="411">
        <v>9.9</v>
      </c>
      <c r="N501" s="411">
        <v>108.7</v>
      </c>
      <c r="O501" s="411">
        <v>25.9</v>
      </c>
      <c r="P501" s="411" t="s">
        <v>1122</v>
      </c>
      <c r="Q501" s="411">
        <v>2.7</v>
      </c>
      <c r="R501" s="411">
        <v>26.9</v>
      </c>
      <c r="T501"/>
      <c r="V501" s="410"/>
    </row>
    <row r="502" spans="1:22">
      <c r="A502" s="411" t="s">
        <v>1105</v>
      </c>
      <c r="B502" s="412">
        <v>501</v>
      </c>
      <c r="C502" s="413" t="s">
        <v>1134</v>
      </c>
      <c r="D502" s="413" t="s">
        <v>1089</v>
      </c>
      <c r="E502" s="414" t="s">
        <v>1456</v>
      </c>
      <c r="F502" s="413" t="s">
        <v>1107</v>
      </c>
      <c r="G502" s="412" t="s">
        <v>1125</v>
      </c>
      <c r="H502" s="414" t="str">
        <f t="shared" si="7"/>
        <v>BalearesUnifamiliarC.ExistenteE1</v>
      </c>
      <c r="I502" s="411">
        <v>97.1</v>
      </c>
      <c r="J502" s="411" t="s">
        <v>1122</v>
      </c>
      <c r="K502" s="411">
        <v>150.5</v>
      </c>
      <c r="L502" s="411" t="s">
        <v>1122</v>
      </c>
      <c r="M502" s="411">
        <v>12</v>
      </c>
      <c r="N502" s="411">
        <v>162.1</v>
      </c>
      <c r="O502" s="411">
        <v>36.9</v>
      </c>
      <c r="P502" s="411" t="s">
        <v>1122</v>
      </c>
      <c r="Q502" s="411">
        <v>3.3</v>
      </c>
      <c r="R502" s="411">
        <v>40.1</v>
      </c>
      <c r="T502"/>
      <c r="V502" s="410"/>
    </row>
    <row r="503" spans="1:22">
      <c r="A503" s="411" t="s">
        <v>1105</v>
      </c>
      <c r="B503" s="412">
        <v>502</v>
      </c>
      <c r="C503" s="413" t="s">
        <v>1134</v>
      </c>
      <c r="D503" s="413" t="s">
        <v>1089</v>
      </c>
      <c r="E503" s="414" t="s">
        <v>1457</v>
      </c>
      <c r="F503" s="413" t="s">
        <v>1107</v>
      </c>
      <c r="G503" s="412" t="s">
        <v>1125</v>
      </c>
      <c r="H503" s="414" t="str">
        <f t="shared" si="7"/>
        <v>BalearesUnifamiliarD.ExistenteE1</v>
      </c>
      <c r="I503" s="411">
        <v>141.5</v>
      </c>
      <c r="J503" s="411" t="s">
        <v>1122</v>
      </c>
      <c r="K503" s="411">
        <v>219.4</v>
      </c>
      <c r="L503" s="411" t="s">
        <v>1122</v>
      </c>
      <c r="M503" s="411">
        <v>15.1</v>
      </c>
      <c r="N503" s="411">
        <v>241.5</v>
      </c>
      <c r="O503" s="411">
        <v>53.8</v>
      </c>
      <c r="P503" s="411" t="s">
        <v>1122</v>
      </c>
      <c r="Q503" s="411">
        <v>4.0999999999999996</v>
      </c>
      <c r="R503" s="411">
        <v>59.7</v>
      </c>
      <c r="T503"/>
      <c r="V503" s="410"/>
    </row>
    <row r="504" spans="1:22">
      <c r="A504" s="411" t="s">
        <v>1105</v>
      </c>
      <c r="B504" s="412">
        <v>503</v>
      </c>
      <c r="C504" s="413" t="s">
        <v>1134</v>
      </c>
      <c r="D504" s="413" t="s">
        <v>1089</v>
      </c>
      <c r="E504" s="414" t="s">
        <v>1458</v>
      </c>
      <c r="F504" s="413" t="s">
        <v>1107</v>
      </c>
      <c r="G504" s="412" t="s">
        <v>1125</v>
      </c>
      <c r="H504" s="414" t="str">
        <f t="shared" si="7"/>
        <v>BalearesUnifamiliarE.ExistenteE1</v>
      </c>
      <c r="I504" s="411">
        <v>232.2</v>
      </c>
      <c r="J504" s="411" t="s">
        <v>1122</v>
      </c>
      <c r="K504" s="411">
        <v>462</v>
      </c>
      <c r="L504" s="411" t="s">
        <v>1122</v>
      </c>
      <c r="M504" s="411">
        <v>30.9</v>
      </c>
      <c r="N504" s="411">
        <v>492.8</v>
      </c>
      <c r="O504" s="411">
        <v>125.4</v>
      </c>
      <c r="P504" s="411" t="s">
        <v>1122</v>
      </c>
      <c r="Q504" s="411">
        <v>8.4</v>
      </c>
      <c r="R504" s="411">
        <v>133.80000000000001</v>
      </c>
      <c r="T504"/>
      <c r="V504" s="410"/>
    </row>
    <row r="505" spans="1:22">
      <c r="A505" s="411" t="s">
        <v>1105</v>
      </c>
      <c r="B505" s="412">
        <v>504</v>
      </c>
      <c r="C505" s="413" t="s">
        <v>1134</v>
      </c>
      <c r="D505" s="413" t="s">
        <v>1089</v>
      </c>
      <c r="E505" s="414" t="s">
        <v>1459</v>
      </c>
      <c r="F505" s="413" t="s">
        <v>1107</v>
      </c>
      <c r="G505" s="412" t="s">
        <v>1125</v>
      </c>
      <c r="H505" s="414" t="str">
        <f t="shared" si="7"/>
        <v>BalearesUnifamiliarF.ExistenteE1</v>
      </c>
      <c r="I505" s="411">
        <v>271.60000000000002</v>
      </c>
      <c r="J505" s="411" t="s">
        <v>1122</v>
      </c>
      <c r="K505" s="411">
        <v>540.5</v>
      </c>
      <c r="L505" s="411" t="s">
        <v>1122</v>
      </c>
      <c r="M505" s="411">
        <v>33.6</v>
      </c>
      <c r="N505" s="411">
        <v>576.6</v>
      </c>
      <c r="O505" s="411">
        <v>146.69999999999999</v>
      </c>
      <c r="P505" s="411" t="s">
        <v>1122</v>
      </c>
      <c r="Q505" s="411">
        <v>9.8000000000000007</v>
      </c>
      <c r="R505" s="411">
        <v>156.5</v>
      </c>
      <c r="T505"/>
      <c r="V505" s="410"/>
    </row>
    <row r="506" spans="1:22">
      <c r="A506" s="411" t="s">
        <v>1105</v>
      </c>
      <c r="B506" s="412">
        <v>505</v>
      </c>
      <c r="C506" s="413" t="s">
        <v>1134</v>
      </c>
      <c r="D506" s="413" t="s">
        <v>1133</v>
      </c>
      <c r="E506" s="414" t="s">
        <v>1454</v>
      </c>
      <c r="F506" s="413" t="s">
        <v>1107</v>
      </c>
      <c r="G506" s="412" t="s">
        <v>1127</v>
      </c>
      <c r="H506" s="414" t="str">
        <f t="shared" si="7"/>
        <v>BalearesBloqueA.Existenteα1</v>
      </c>
      <c r="I506" s="411" t="s">
        <v>1122</v>
      </c>
      <c r="J506" s="411" t="s">
        <v>1122</v>
      </c>
      <c r="K506" s="411" t="s">
        <v>1122</v>
      </c>
      <c r="L506" s="411" t="s">
        <v>1122</v>
      </c>
      <c r="M506" s="411">
        <v>4</v>
      </c>
      <c r="N506" s="411">
        <v>1.7</v>
      </c>
      <c r="O506" s="411" t="s">
        <v>1122</v>
      </c>
      <c r="P506" s="411" t="s">
        <v>1122</v>
      </c>
      <c r="Q506" s="411">
        <v>1.1000000000000001</v>
      </c>
      <c r="R506" s="411">
        <v>0.5</v>
      </c>
      <c r="T506"/>
      <c r="V506" s="410"/>
    </row>
    <row r="507" spans="1:22">
      <c r="A507" s="411" t="s">
        <v>1105</v>
      </c>
      <c r="B507" s="412">
        <v>506</v>
      </c>
      <c r="C507" s="413" t="s">
        <v>1134</v>
      </c>
      <c r="D507" s="413" t="s">
        <v>1133</v>
      </c>
      <c r="E507" s="414" t="s">
        <v>1455</v>
      </c>
      <c r="F507" s="413" t="s">
        <v>1107</v>
      </c>
      <c r="G507" s="412" t="s">
        <v>1127</v>
      </c>
      <c r="H507" s="414" t="str">
        <f t="shared" si="7"/>
        <v>BalearesBloqueB.Existenteα1</v>
      </c>
      <c r="I507" s="411" t="s">
        <v>1122</v>
      </c>
      <c r="J507" s="411" t="s">
        <v>1122</v>
      </c>
      <c r="K507" s="411" t="s">
        <v>1122</v>
      </c>
      <c r="L507" s="411" t="s">
        <v>1122</v>
      </c>
      <c r="M507" s="411">
        <v>4.7</v>
      </c>
      <c r="N507" s="411">
        <v>3.2</v>
      </c>
      <c r="O507" s="411" t="s">
        <v>1122</v>
      </c>
      <c r="P507" s="411" t="s">
        <v>1122</v>
      </c>
      <c r="Q507" s="411">
        <v>1.3</v>
      </c>
      <c r="R507" s="411">
        <v>0.9</v>
      </c>
      <c r="T507"/>
      <c r="V507" s="410"/>
    </row>
    <row r="508" spans="1:22">
      <c r="A508" s="411" t="s">
        <v>1105</v>
      </c>
      <c r="B508" s="412">
        <v>507</v>
      </c>
      <c r="C508" s="413" t="s">
        <v>1134</v>
      </c>
      <c r="D508" s="413" t="s">
        <v>1133</v>
      </c>
      <c r="E508" s="414" t="s">
        <v>1456</v>
      </c>
      <c r="F508" s="413" t="s">
        <v>1107</v>
      </c>
      <c r="G508" s="412" t="s">
        <v>1127</v>
      </c>
      <c r="H508" s="414" t="str">
        <f t="shared" si="7"/>
        <v>BalearesBloqueC.Existenteα1</v>
      </c>
      <c r="I508" s="411" t="s">
        <v>1122</v>
      </c>
      <c r="J508" s="411" t="s">
        <v>1122</v>
      </c>
      <c r="K508" s="411" t="s">
        <v>1122</v>
      </c>
      <c r="L508" s="411" t="s">
        <v>1122</v>
      </c>
      <c r="M508" s="411">
        <v>5.7</v>
      </c>
      <c r="N508" s="411">
        <v>5.5</v>
      </c>
      <c r="O508" s="411" t="s">
        <v>1122</v>
      </c>
      <c r="P508" s="411" t="s">
        <v>1122</v>
      </c>
      <c r="Q508" s="411">
        <v>1.6</v>
      </c>
      <c r="R508" s="411">
        <v>1.5</v>
      </c>
      <c r="T508"/>
      <c r="V508" s="410"/>
    </row>
    <row r="509" spans="1:22">
      <c r="A509" s="411" t="s">
        <v>1105</v>
      </c>
      <c r="B509" s="412">
        <v>508</v>
      </c>
      <c r="C509" s="413" t="s">
        <v>1134</v>
      </c>
      <c r="D509" s="413" t="s">
        <v>1133</v>
      </c>
      <c r="E509" s="414" t="s">
        <v>1457</v>
      </c>
      <c r="F509" s="413" t="s">
        <v>1107</v>
      </c>
      <c r="G509" s="412" t="s">
        <v>1127</v>
      </c>
      <c r="H509" s="414" t="str">
        <f t="shared" si="7"/>
        <v>BalearesBloqueD.Existenteα1</v>
      </c>
      <c r="I509" s="411" t="s">
        <v>1122</v>
      </c>
      <c r="J509" s="411" t="s">
        <v>1122</v>
      </c>
      <c r="K509" s="411" t="s">
        <v>1122</v>
      </c>
      <c r="L509" s="411" t="s">
        <v>1122</v>
      </c>
      <c r="M509" s="411">
        <v>7.2</v>
      </c>
      <c r="N509" s="411">
        <v>8.8000000000000007</v>
      </c>
      <c r="O509" s="411" t="s">
        <v>1122</v>
      </c>
      <c r="P509" s="411" t="s">
        <v>1122</v>
      </c>
      <c r="Q509" s="411">
        <v>2</v>
      </c>
      <c r="R509" s="411">
        <v>2.4</v>
      </c>
      <c r="T509"/>
      <c r="V509" s="410"/>
    </row>
    <row r="510" spans="1:22">
      <c r="A510" s="411" t="s">
        <v>1105</v>
      </c>
      <c r="B510" s="412">
        <v>509</v>
      </c>
      <c r="C510" s="413" t="s">
        <v>1134</v>
      </c>
      <c r="D510" s="413" t="s">
        <v>1133</v>
      </c>
      <c r="E510" s="414" t="s">
        <v>1458</v>
      </c>
      <c r="F510" s="413" t="s">
        <v>1107</v>
      </c>
      <c r="G510" s="412" t="s">
        <v>1127</v>
      </c>
      <c r="H510" s="414" t="str">
        <f t="shared" si="7"/>
        <v>BalearesBloqueE.Existenteα1</v>
      </c>
      <c r="I510" s="411" t="s">
        <v>1122</v>
      </c>
      <c r="J510" s="411" t="s">
        <v>1122</v>
      </c>
      <c r="K510" s="411" t="s">
        <v>1122</v>
      </c>
      <c r="L510" s="411" t="s">
        <v>1122</v>
      </c>
      <c r="M510" s="411">
        <v>19.7</v>
      </c>
      <c r="N510" s="411">
        <v>19.7</v>
      </c>
      <c r="O510" s="411" t="s">
        <v>1122</v>
      </c>
      <c r="P510" s="411" t="s">
        <v>1122</v>
      </c>
      <c r="Q510" s="411">
        <v>5.4</v>
      </c>
      <c r="R510" s="411">
        <v>5.4</v>
      </c>
      <c r="T510"/>
      <c r="V510" s="410"/>
    </row>
    <row r="511" spans="1:22">
      <c r="A511" s="411" t="s">
        <v>1105</v>
      </c>
      <c r="B511" s="412">
        <v>510</v>
      </c>
      <c r="C511" s="413" t="s">
        <v>1134</v>
      </c>
      <c r="D511" s="413" t="s">
        <v>1133</v>
      </c>
      <c r="E511" s="414" t="s">
        <v>1459</v>
      </c>
      <c r="F511" s="413" t="s">
        <v>1107</v>
      </c>
      <c r="G511" s="412" t="s">
        <v>1127</v>
      </c>
      <c r="H511" s="414" t="str">
        <f t="shared" si="7"/>
        <v>BalearesBloqueF.Existenteα1</v>
      </c>
      <c r="I511" s="411" t="s">
        <v>1122</v>
      </c>
      <c r="J511" s="411" t="s">
        <v>1122</v>
      </c>
      <c r="K511" s="411" t="s">
        <v>1122</v>
      </c>
      <c r="L511" s="411" t="s">
        <v>1122</v>
      </c>
      <c r="M511" s="411">
        <v>21.5</v>
      </c>
      <c r="N511" s="411">
        <v>21.5</v>
      </c>
      <c r="O511" s="411" t="s">
        <v>1122</v>
      </c>
      <c r="P511" s="411" t="s">
        <v>1122</v>
      </c>
      <c r="Q511" s="411">
        <v>6.3</v>
      </c>
      <c r="R511" s="411">
        <v>6.1</v>
      </c>
      <c r="T511"/>
      <c r="V511" s="410"/>
    </row>
    <row r="512" spans="1:22">
      <c r="A512" s="411" t="s">
        <v>1105</v>
      </c>
      <c r="B512" s="412">
        <v>511</v>
      </c>
      <c r="C512" s="413" t="s">
        <v>1134</v>
      </c>
      <c r="D512" s="413" t="s">
        <v>1133</v>
      </c>
      <c r="E512" s="414" t="s">
        <v>1454</v>
      </c>
      <c r="F512" s="413" t="s">
        <v>1107</v>
      </c>
      <c r="G512" s="412" t="s">
        <v>1128</v>
      </c>
      <c r="H512" s="414" t="str">
        <f t="shared" si="7"/>
        <v>BalearesBloqueA.Existenteα2</v>
      </c>
      <c r="I512" s="411" t="s">
        <v>1122</v>
      </c>
      <c r="J512" s="411">
        <v>2.1</v>
      </c>
      <c r="K512" s="411" t="s">
        <v>1122</v>
      </c>
      <c r="L512" s="411">
        <v>2.7</v>
      </c>
      <c r="M512" s="411">
        <v>4</v>
      </c>
      <c r="N512" s="411">
        <v>4.4000000000000004</v>
      </c>
      <c r="O512" s="411" t="s">
        <v>1122</v>
      </c>
      <c r="P512" s="411">
        <v>0.8</v>
      </c>
      <c r="Q512" s="411">
        <v>1.1000000000000001</v>
      </c>
      <c r="R512" s="411">
        <v>1.2</v>
      </c>
      <c r="T512"/>
      <c r="V512" s="410"/>
    </row>
    <row r="513" spans="1:22">
      <c r="A513" s="411" t="s">
        <v>1105</v>
      </c>
      <c r="B513" s="412">
        <v>512</v>
      </c>
      <c r="C513" s="413" t="s">
        <v>1134</v>
      </c>
      <c r="D513" s="413" t="s">
        <v>1133</v>
      </c>
      <c r="E513" s="414" t="s">
        <v>1455</v>
      </c>
      <c r="F513" s="413" t="s">
        <v>1107</v>
      </c>
      <c r="G513" s="412" t="s">
        <v>1128</v>
      </c>
      <c r="H513" s="414" t="str">
        <f t="shared" si="7"/>
        <v>BalearesBloqueB.Existenteα2</v>
      </c>
      <c r="I513" s="411" t="s">
        <v>1122</v>
      </c>
      <c r="J513" s="411">
        <v>3.9</v>
      </c>
      <c r="K513" s="411" t="s">
        <v>1122</v>
      </c>
      <c r="L513" s="411">
        <v>5.0999999999999996</v>
      </c>
      <c r="M513" s="411">
        <v>4.7</v>
      </c>
      <c r="N513" s="411">
        <v>8.4</v>
      </c>
      <c r="O513" s="411" t="s">
        <v>1122</v>
      </c>
      <c r="P513" s="411">
        <v>1.5</v>
      </c>
      <c r="Q513" s="411">
        <v>1.3</v>
      </c>
      <c r="R513" s="411">
        <v>2.4</v>
      </c>
      <c r="T513"/>
      <c r="V513" s="410"/>
    </row>
    <row r="514" spans="1:22">
      <c r="A514" s="411" t="s">
        <v>1105</v>
      </c>
      <c r="B514" s="412">
        <v>513</v>
      </c>
      <c r="C514" s="413" t="s">
        <v>1134</v>
      </c>
      <c r="D514" s="413" t="s">
        <v>1133</v>
      </c>
      <c r="E514" s="414" t="s">
        <v>1456</v>
      </c>
      <c r="F514" s="413" t="s">
        <v>1107</v>
      </c>
      <c r="G514" s="412" t="s">
        <v>1128</v>
      </c>
      <c r="H514" s="414" t="str">
        <f t="shared" ref="H514:H577" si="8">_xlfn.CONCAT(C514:G514)</f>
        <v>BalearesBloqueC.Existenteα2</v>
      </c>
      <c r="I514" s="411" t="s">
        <v>1122</v>
      </c>
      <c r="J514" s="411">
        <v>6.6</v>
      </c>
      <c r="K514" s="411" t="s">
        <v>1122</v>
      </c>
      <c r="L514" s="411">
        <v>8.6999999999999993</v>
      </c>
      <c r="M514" s="411">
        <v>5.7</v>
      </c>
      <c r="N514" s="411">
        <v>14.1</v>
      </c>
      <c r="O514" s="411" t="s">
        <v>1122</v>
      </c>
      <c r="P514" s="411">
        <v>2.5</v>
      </c>
      <c r="Q514" s="411">
        <v>1.6</v>
      </c>
      <c r="R514" s="411">
        <v>4</v>
      </c>
      <c r="T514"/>
      <c r="V514" s="410"/>
    </row>
    <row r="515" spans="1:22">
      <c r="A515" s="411" t="s">
        <v>1105</v>
      </c>
      <c r="B515" s="412">
        <v>514</v>
      </c>
      <c r="C515" s="413" t="s">
        <v>1134</v>
      </c>
      <c r="D515" s="413" t="s">
        <v>1133</v>
      </c>
      <c r="E515" s="414" t="s">
        <v>1457</v>
      </c>
      <c r="F515" s="413" t="s">
        <v>1107</v>
      </c>
      <c r="G515" s="412" t="s">
        <v>1128</v>
      </c>
      <c r="H515" s="414" t="str">
        <f t="shared" si="8"/>
        <v>BalearesBloqueD.Existenteα2</v>
      </c>
      <c r="I515" s="411" t="s">
        <v>1122</v>
      </c>
      <c r="J515" s="411">
        <v>10.6</v>
      </c>
      <c r="K515" s="411" t="s">
        <v>1122</v>
      </c>
      <c r="L515" s="411">
        <v>13.9</v>
      </c>
      <c r="M515" s="411">
        <v>7.2</v>
      </c>
      <c r="N515" s="411">
        <v>22.7</v>
      </c>
      <c r="O515" s="411" t="s">
        <v>1122</v>
      </c>
      <c r="P515" s="411">
        <v>4</v>
      </c>
      <c r="Q515" s="411">
        <v>2</v>
      </c>
      <c r="R515" s="411">
        <v>6.4</v>
      </c>
      <c r="T515"/>
      <c r="V515" s="410"/>
    </row>
    <row r="516" spans="1:22">
      <c r="A516" s="411" t="s">
        <v>1105</v>
      </c>
      <c r="B516" s="412">
        <v>515</v>
      </c>
      <c r="C516" s="413" t="s">
        <v>1134</v>
      </c>
      <c r="D516" s="413" t="s">
        <v>1133</v>
      </c>
      <c r="E516" s="414" t="s">
        <v>1458</v>
      </c>
      <c r="F516" s="413" t="s">
        <v>1107</v>
      </c>
      <c r="G516" s="412" t="s">
        <v>1128</v>
      </c>
      <c r="H516" s="414" t="str">
        <f t="shared" si="8"/>
        <v>BalearesBloqueE.Existenteα2</v>
      </c>
      <c r="I516" s="411" t="s">
        <v>1122</v>
      </c>
      <c r="J516" s="411">
        <v>12.8</v>
      </c>
      <c r="K516" s="411" t="s">
        <v>1122</v>
      </c>
      <c r="L516" s="411">
        <v>16.7</v>
      </c>
      <c r="M516" s="411">
        <v>19.7</v>
      </c>
      <c r="N516" s="411">
        <v>36.4</v>
      </c>
      <c r="O516" s="411" t="s">
        <v>1122</v>
      </c>
      <c r="P516" s="411">
        <v>4.9000000000000004</v>
      </c>
      <c r="Q516" s="411">
        <v>5.4</v>
      </c>
      <c r="R516" s="411">
        <v>10.199999999999999</v>
      </c>
      <c r="T516"/>
      <c r="V516" s="410"/>
    </row>
    <row r="517" spans="1:22">
      <c r="A517" s="411" t="s">
        <v>1105</v>
      </c>
      <c r="B517" s="412">
        <v>516</v>
      </c>
      <c r="C517" s="413" t="s">
        <v>1134</v>
      </c>
      <c r="D517" s="413" t="s">
        <v>1133</v>
      </c>
      <c r="E517" s="414" t="s">
        <v>1459</v>
      </c>
      <c r="F517" s="413" t="s">
        <v>1107</v>
      </c>
      <c r="G517" s="412" t="s">
        <v>1128</v>
      </c>
      <c r="H517" s="414" t="str">
        <f t="shared" si="8"/>
        <v>BalearesBloqueF.Existenteα2</v>
      </c>
      <c r="I517" s="411" t="s">
        <v>1122</v>
      </c>
      <c r="J517" s="411">
        <v>15.7</v>
      </c>
      <c r="K517" s="411" t="s">
        <v>1122</v>
      </c>
      <c r="L517" s="411">
        <v>20.6</v>
      </c>
      <c r="M517" s="411">
        <v>21.5</v>
      </c>
      <c r="N517" s="411">
        <v>39.700000000000003</v>
      </c>
      <c r="O517" s="411" t="s">
        <v>1122</v>
      </c>
      <c r="P517" s="411">
        <v>6</v>
      </c>
      <c r="Q517" s="411">
        <v>6.3</v>
      </c>
      <c r="R517" s="411">
        <v>11.5</v>
      </c>
      <c r="T517"/>
      <c r="V517" s="410"/>
    </row>
    <row r="518" spans="1:22">
      <c r="A518" s="411" t="s">
        <v>1105</v>
      </c>
      <c r="B518" s="412">
        <v>517</v>
      </c>
      <c r="C518" s="413" t="s">
        <v>1134</v>
      </c>
      <c r="D518" s="413" t="s">
        <v>1133</v>
      </c>
      <c r="E518" s="414" t="s">
        <v>1454</v>
      </c>
      <c r="F518" s="413" t="s">
        <v>1107</v>
      </c>
      <c r="G518" s="412" t="s">
        <v>1129</v>
      </c>
      <c r="H518" s="414" t="str">
        <f t="shared" si="8"/>
        <v>BalearesBloqueA.Existenteα3</v>
      </c>
      <c r="I518" s="411" t="s">
        <v>1122</v>
      </c>
      <c r="J518" s="411">
        <v>5.5</v>
      </c>
      <c r="K518" s="411" t="s">
        <v>1122</v>
      </c>
      <c r="L518" s="411">
        <v>7.2</v>
      </c>
      <c r="M518" s="411">
        <v>4</v>
      </c>
      <c r="N518" s="411">
        <v>7.4</v>
      </c>
      <c r="O518" s="411" t="s">
        <v>1122</v>
      </c>
      <c r="P518" s="411">
        <v>2.1</v>
      </c>
      <c r="Q518" s="411">
        <v>1.1000000000000001</v>
      </c>
      <c r="R518" s="411">
        <v>2.1</v>
      </c>
      <c r="T518"/>
      <c r="V518" s="410"/>
    </row>
    <row r="519" spans="1:22">
      <c r="A519" s="411" t="s">
        <v>1105</v>
      </c>
      <c r="B519" s="412">
        <v>518</v>
      </c>
      <c r="C519" s="413" t="s">
        <v>1134</v>
      </c>
      <c r="D519" s="413" t="s">
        <v>1133</v>
      </c>
      <c r="E519" s="414" t="s">
        <v>1455</v>
      </c>
      <c r="F519" s="413" t="s">
        <v>1107</v>
      </c>
      <c r="G519" s="412" t="s">
        <v>1129</v>
      </c>
      <c r="H519" s="414" t="str">
        <f t="shared" si="8"/>
        <v>BalearesBloqueB.Existenteα3</v>
      </c>
      <c r="I519" s="411" t="s">
        <v>1122</v>
      </c>
      <c r="J519" s="411">
        <v>8.9</v>
      </c>
      <c r="K519" s="411" t="s">
        <v>1122</v>
      </c>
      <c r="L519" s="411">
        <v>11.7</v>
      </c>
      <c r="M519" s="411">
        <v>4.7</v>
      </c>
      <c r="N519" s="411">
        <v>14</v>
      </c>
      <c r="O519" s="411" t="s">
        <v>1122</v>
      </c>
      <c r="P519" s="411">
        <v>3.4</v>
      </c>
      <c r="Q519" s="411">
        <v>1.3</v>
      </c>
      <c r="R519" s="411">
        <v>4</v>
      </c>
      <c r="T519"/>
      <c r="V519" s="410"/>
    </row>
    <row r="520" spans="1:22">
      <c r="A520" s="411" t="s">
        <v>1105</v>
      </c>
      <c r="B520" s="412">
        <v>519</v>
      </c>
      <c r="C520" s="413" t="s">
        <v>1134</v>
      </c>
      <c r="D520" s="413" t="s">
        <v>1133</v>
      </c>
      <c r="E520" s="414" t="s">
        <v>1456</v>
      </c>
      <c r="F520" s="413" t="s">
        <v>1107</v>
      </c>
      <c r="G520" s="412" t="s">
        <v>1129</v>
      </c>
      <c r="H520" s="414" t="str">
        <f t="shared" si="8"/>
        <v>BalearesBloqueC.Existenteα3</v>
      </c>
      <c r="I520" s="411" t="s">
        <v>1122</v>
      </c>
      <c r="J520" s="411">
        <v>13.9</v>
      </c>
      <c r="K520" s="411" t="s">
        <v>1122</v>
      </c>
      <c r="L520" s="411">
        <v>18.2</v>
      </c>
      <c r="M520" s="411">
        <v>5.7</v>
      </c>
      <c r="N520" s="411">
        <v>23.6</v>
      </c>
      <c r="O520" s="411" t="s">
        <v>1122</v>
      </c>
      <c r="P520" s="411">
        <v>5.3</v>
      </c>
      <c r="Q520" s="411">
        <v>1.6</v>
      </c>
      <c r="R520" s="411">
        <v>6.8</v>
      </c>
      <c r="T520"/>
      <c r="V520" s="410"/>
    </row>
    <row r="521" spans="1:22">
      <c r="A521" s="411" t="s">
        <v>1105</v>
      </c>
      <c r="B521" s="412">
        <v>520</v>
      </c>
      <c r="C521" s="413" t="s">
        <v>1134</v>
      </c>
      <c r="D521" s="413" t="s">
        <v>1133</v>
      </c>
      <c r="E521" s="414" t="s">
        <v>1457</v>
      </c>
      <c r="F521" s="413" t="s">
        <v>1107</v>
      </c>
      <c r="G521" s="412" t="s">
        <v>1129</v>
      </c>
      <c r="H521" s="414" t="str">
        <f t="shared" si="8"/>
        <v>BalearesBloqueD.Existenteα3</v>
      </c>
      <c r="I521" s="411" t="s">
        <v>1122</v>
      </c>
      <c r="J521" s="411">
        <v>21.3</v>
      </c>
      <c r="K521" s="411" t="s">
        <v>1122</v>
      </c>
      <c r="L521" s="411">
        <v>27.9</v>
      </c>
      <c r="M521" s="411">
        <v>7.2</v>
      </c>
      <c r="N521" s="411">
        <v>37.9</v>
      </c>
      <c r="O521" s="411" t="s">
        <v>1122</v>
      </c>
      <c r="P521" s="411">
        <v>8.1</v>
      </c>
      <c r="Q521" s="411">
        <v>2</v>
      </c>
      <c r="R521" s="411">
        <v>10.8</v>
      </c>
      <c r="T521"/>
      <c r="V521" s="410"/>
    </row>
    <row r="522" spans="1:22">
      <c r="A522" s="411" t="s">
        <v>1105</v>
      </c>
      <c r="B522" s="412">
        <v>521</v>
      </c>
      <c r="C522" s="413" t="s">
        <v>1134</v>
      </c>
      <c r="D522" s="413" t="s">
        <v>1133</v>
      </c>
      <c r="E522" s="414" t="s">
        <v>1458</v>
      </c>
      <c r="F522" s="413" t="s">
        <v>1107</v>
      </c>
      <c r="G522" s="412" t="s">
        <v>1129</v>
      </c>
      <c r="H522" s="414" t="str">
        <f t="shared" si="8"/>
        <v>BalearesBloqueE.Existenteα3</v>
      </c>
      <c r="I522" s="411" t="s">
        <v>1122</v>
      </c>
      <c r="J522" s="411">
        <v>26.3</v>
      </c>
      <c r="K522" s="411" t="s">
        <v>1122</v>
      </c>
      <c r="L522" s="411">
        <v>34.5</v>
      </c>
      <c r="M522" s="411">
        <v>19.7</v>
      </c>
      <c r="N522" s="411">
        <v>54.2</v>
      </c>
      <c r="O522" s="411" t="s">
        <v>1122</v>
      </c>
      <c r="P522" s="411">
        <v>10</v>
      </c>
      <c r="Q522" s="411">
        <v>5.4</v>
      </c>
      <c r="R522" s="411">
        <v>15.4</v>
      </c>
      <c r="T522"/>
      <c r="V522" s="410"/>
    </row>
    <row r="523" spans="1:22">
      <c r="A523" s="411" t="s">
        <v>1105</v>
      </c>
      <c r="B523" s="412">
        <v>522</v>
      </c>
      <c r="C523" s="413" t="s">
        <v>1134</v>
      </c>
      <c r="D523" s="413" t="s">
        <v>1133</v>
      </c>
      <c r="E523" s="414" t="s">
        <v>1459</v>
      </c>
      <c r="F523" s="413" t="s">
        <v>1107</v>
      </c>
      <c r="G523" s="412" t="s">
        <v>1129</v>
      </c>
      <c r="H523" s="414" t="str">
        <f t="shared" si="8"/>
        <v>BalearesBloqueF.Existenteα3</v>
      </c>
      <c r="I523" s="411" t="s">
        <v>1122</v>
      </c>
      <c r="J523" s="411">
        <v>32.4</v>
      </c>
      <c r="K523" s="411" t="s">
        <v>1122</v>
      </c>
      <c r="L523" s="411">
        <v>42.4</v>
      </c>
      <c r="M523" s="411">
        <v>21.5</v>
      </c>
      <c r="N523" s="411">
        <v>59.1</v>
      </c>
      <c r="O523" s="411" t="s">
        <v>1122</v>
      </c>
      <c r="P523" s="411">
        <v>12.3</v>
      </c>
      <c r="Q523" s="411">
        <v>6.3</v>
      </c>
      <c r="R523" s="411">
        <v>17.399999999999999</v>
      </c>
      <c r="T523"/>
      <c r="V523" s="410"/>
    </row>
    <row r="524" spans="1:22">
      <c r="A524" s="411" t="s">
        <v>1105</v>
      </c>
      <c r="B524" s="412">
        <v>523</v>
      </c>
      <c r="C524" s="413" t="s">
        <v>1134</v>
      </c>
      <c r="D524" s="413" t="s">
        <v>1133</v>
      </c>
      <c r="E524" s="414" t="s">
        <v>1454</v>
      </c>
      <c r="F524" s="413" t="s">
        <v>1107</v>
      </c>
      <c r="G524" s="412" t="s">
        <v>1130</v>
      </c>
      <c r="H524" s="414" t="str">
        <f t="shared" si="8"/>
        <v>BalearesBloqueA.Existenteα4</v>
      </c>
      <c r="I524" s="411" t="s">
        <v>1122</v>
      </c>
      <c r="J524" s="411">
        <v>7.8</v>
      </c>
      <c r="K524" s="411" t="s">
        <v>1122</v>
      </c>
      <c r="L524" s="411">
        <v>10.199999999999999</v>
      </c>
      <c r="M524" s="411">
        <v>4</v>
      </c>
      <c r="N524" s="411">
        <v>9.6999999999999993</v>
      </c>
      <c r="O524" s="411" t="s">
        <v>1122</v>
      </c>
      <c r="P524" s="411">
        <v>2.9</v>
      </c>
      <c r="Q524" s="411">
        <v>1.1000000000000001</v>
      </c>
      <c r="R524" s="411">
        <v>2.8</v>
      </c>
      <c r="T524"/>
      <c r="V524" s="410"/>
    </row>
    <row r="525" spans="1:22">
      <c r="A525" s="411" t="s">
        <v>1105</v>
      </c>
      <c r="B525" s="412">
        <v>524</v>
      </c>
      <c r="C525" s="413" t="s">
        <v>1134</v>
      </c>
      <c r="D525" s="413" t="s">
        <v>1133</v>
      </c>
      <c r="E525" s="414" t="s">
        <v>1455</v>
      </c>
      <c r="F525" s="413" t="s">
        <v>1107</v>
      </c>
      <c r="G525" s="412" t="s">
        <v>1130</v>
      </c>
      <c r="H525" s="414" t="str">
        <f t="shared" si="8"/>
        <v>BalearesBloqueB.Existenteα4</v>
      </c>
      <c r="I525" s="411" t="s">
        <v>1122</v>
      </c>
      <c r="J525" s="411">
        <v>12.6</v>
      </c>
      <c r="K525" s="411" t="s">
        <v>1122</v>
      </c>
      <c r="L525" s="411">
        <v>16.5</v>
      </c>
      <c r="M525" s="411">
        <v>4.7</v>
      </c>
      <c r="N525" s="411">
        <v>18.399999999999999</v>
      </c>
      <c r="O525" s="411" t="s">
        <v>1122</v>
      </c>
      <c r="P525" s="411">
        <v>4.8</v>
      </c>
      <c r="Q525" s="411">
        <v>1.3</v>
      </c>
      <c r="R525" s="411">
        <v>5.3</v>
      </c>
      <c r="T525"/>
      <c r="V525" s="410"/>
    </row>
    <row r="526" spans="1:22">
      <c r="A526" s="411" t="s">
        <v>1105</v>
      </c>
      <c r="B526" s="412">
        <v>525</v>
      </c>
      <c r="C526" s="413" t="s">
        <v>1134</v>
      </c>
      <c r="D526" s="413" t="s">
        <v>1133</v>
      </c>
      <c r="E526" s="414" t="s">
        <v>1456</v>
      </c>
      <c r="F526" s="413" t="s">
        <v>1107</v>
      </c>
      <c r="G526" s="412" t="s">
        <v>1130</v>
      </c>
      <c r="H526" s="414" t="str">
        <f t="shared" si="8"/>
        <v>BalearesBloqueC.Existenteα4</v>
      </c>
      <c r="I526" s="411" t="s">
        <v>1122</v>
      </c>
      <c r="J526" s="411">
        <v>19.5</v>
      </c>
      <c r="K526" s="411" t="s">
        <v>1122</v>
      </c>
      <c r="L526" s="411">
        <v>25.5</v>
      </c>
      <c r="M526" s="411">
        <v>5.7</v>
      </c>
      <c r="N526" s="411">
        <v>31</v>
      </c>
      <c r="O526" s="411" t="s">
        <v>1122</v>
      </c>
      <c r="P526" s="411">
        <v>7.4</v>
      </c>
      <c r="Q526" s="411">
        <v>1.6</v>
      </c>
      <c r="R526" s="411">
        <v>8.9</v>
      </c>
      <c r="T526"/>
      <c r="V526" s="410"/>
    </row>
    <row r="527" spans="1:22">
      <c r="A527" s="411" t="s">
        <v>1105</v>
      </c>
      <c r="B527" s="412">
        <v>526</v>
      </c>
      <c r="C527" s="413" t="s">
        <v>1134</v>
      </c>
      <c r="D527" s="413" t="s">
        <v>1133</v>
      </c>
      <c r="E527" s="414" t="s">
        <v>1457</v>
      </c>
      <c r="F527" s="413" t="s">
        <v>1107</v>
      </c>
      <c r="G527" s="412" t="s">
        <v>1130</v>
      </c>
      <c r="H527" s="414" t="str">
        <f t="shared" si="8"/>
        <v>BalearesBloqueD.Existenteα4</v>
      </c>
      <c r="I527" s="411" t="s">
        <v>1122</v>
      </c>
      <c r="J527" s="411">
        <v>30</v>
      </c>
      <c r="K527" s="411" t="s">
        <v>1122</v>
      </c>
      <c r="L527" s="411">
        <v>39.299999999999997</v>
      </c>
      <c r="M527" s="411">
        <v>7.2</v>
      </c>
      <c r="N527" s="411">
        <v>49.7</v>
      </c>
      <c r="O527" s="411" t="s">
        <v>1122</v>
      </c>
      <c r="P527" s="411">
        <v>11.4</v>
      </c>
      <c r="Q527" s="411">
        <v>2</v>
      </c>
      <c r="R527" s="411">
        <v>14.3</v>
      </c>
      <c r="T527"/>
      <c r="V527" s="410"/>
    </row>
    <row r="528" spans="1:22">
      <c r="A528" s="411" t="s">
        <v>1105</v>
      </c>
      <c r="B528" s="412">
        <v>527</v>
      </c>
      <c r="C528" s="413" t="s">
        <v>1134</v>
      </c>
      <c r="D528" s="413" t="s">
        <v>1133</v>
      </c>
      <c r="E528" s="414" t="s">
        <v>1458</v>
      </c>
      <c r="F528" s="413" t="s">
        <v>1107</v>
      </c>
      <c r="G528" s="412" t="s">
        <v>1130</v>
      </c>
      <c r="H528" s="414" t="str">
        <f t="shared" si="8"/>
        <v>BalearesBloqueE.Existenteα4</v>
      </c>
      <c r="I528" s="411" t="s">
        <v>1122</v>
      </c>
      <c r="J528" s="411">
        <v>36.9</v>
      </c>
      <c r="K528" s="411" t="s">
        <v>1122</v>
      </c>
      <c r="L528" s="411">
        <v>48.3</v>
      </c>
      <c r="M528" s="411">
        <v>19.7</v>
      </c>
      <c r="N528" s="411">
        <v>68</v>
      </c>
      <c r="O528" s="411" t="s">
        <v>1122</v>
      </c>
      <c r="P528" s="411">
        <v>14</v>
      </c>
      <c r="Q528" s="411">
        <v>5.4</v>
      </c>
      <c r="R528" s="411">
        <v>19.399999999999999</v>
      </c>
      <c r="T528"/>
      <c r="V528" s="410"/>
    </row>
    <row r="529" spans="1:22">
      <c r="A529" s="411" t="s">
        <v>1105</v>
      </c>
      <c r="B529" s="412">
        <v>528</v>
      </c>
      <c r="C529" s="413" t="s">
        <v>1134</v>
      </c>
      <c r="D529" s="413" t="s">
        <v>1133</v>
      </c>
      <c r="E529" s="414" t="s">
        <v>1459</v>
      </c>
      <c r="F529" s="413" t="s">
        <v>1107</v>
      </c>
      <c r="G529" s="412" t="s">
        <v>1130</v>
      </c>
      <c r="H529" s="414" t="str">
        <f t="shared" si="8"/>
        <v>BalearesBloqueF.Existenteα4</v>
      </c>
      <c r="I529" s="411" t="s">
        <v>1122</v>
      </c>
      <c r="J529" s="411">
        <v>45.4</v>
      </c>
      <c r="K529" s="411" t="s">
        <v>1122</v>
      </c>
      <c r="L529" s="411">
        <v>59.4</v>
      </c>
      <c r="M529" s="411">
        <v>21.5</v>
      </c>
      <c r="N529" s="411">
        <v>74.099999999999994</v>
      </c>
      <c r="O529" s="411" t="s">
        <v>1122</v>
      </c>
      <c r="P529" s="411">
        <v>17.2</v>
      </c>
      <c r="Q529" s="411">
        <v>6.3</v>
      </c>
      <c r="R529" s="411">
        <v>21.1</v>
      </c>
      <c r="T529"/>
      <c r="V529" s="410"/>
    </row>
    <row r="530" spans="1:22">
      <c r="A530" s="411" t="s">
        <v>1105</v>
      </c>
      <c r="B530" s="412">
        <v>529</v>
      </c>
      <c r="C530" s="413" t="s">
        <v>1134</v>
      </c>
      <c r="D530" s="413" t="s">
        <v>1133</v>
      </c>
      <c r="E530" s="414" t="s">
        <v>1454</v>
      </c>
      <c r="F530" s="413" t="s">
        <v>1107</v>
      </c>
      <c r="G530" s="412" t="s">
        <v>9</v>
      </c>
      <c r="H530" s="414" t="str">
        <f t="shared" si="8"/>
        <v>BalearesBloqueA.ExistenteA1</v>
      </c>
      <c r="I530" s="411">
        <v>3</v>
      </c>
      <c r="J530" s="411" t="s">
        <v>1122</v>
      </c>
      <c r="K530" s="411">
        <v>4.7</v>
      </c>
      <c r="L530" s="411" t="s">
        <v>1122</v>
      </c>
      <c r="M530" s="411">
        <v>4</v>
      </c>
      <c r="N530" s="411">
        <v>7.9</v>
      </c>
      <c r="O530" s="411">
        <v>1.2</v>
      </c>
      <c r="P530" s="411" t="s">
        <v>1122</v>
      </c>
      <c r="Q530" s="411">
        <v>1.1000000000000001</v>
      </c>
      <c r="R530" s="411">
        <v>2</v>
      </c>
      <c r="T530"/>
      <c r="V530" s="410"/>
    </row>
    <row r="531" spans="1:22">
      <c r="A531" s="411" t="s">
        <v>1105</v>
      </c>
      <c r="B531" s="412">
        <v>530</v>
      </c>
      <c r="C531" s="413" t="s">
        <v>1134</v>
      </c>
      <c r="D531" s="413" t="s">
        <v>1133</v>
      </c>
      <c r="E531" s="414" t="s">
        <v>1455</v>
      </c>
      <c r="F531" s="413" t="s">
        <v>1107</v>
      </c>
      <c r="G531" s="412" t="s">
        <v>9</v>
      </c>
      <c r="H531" s="414" t="str">
        <f t="shared" si="8"/>
        <v>BalearesBloqueB.ExistenteA1</v>
      </c>
      <c r="I531" s="411">
        <v>7</v>
      </c>
      <c r="J531" s="411" t="s">
        <v>1122</v>
      </c>
      <c r="K531" s="411">
        <v>10.9</v>
      </c>
      <c r="L531" s="411" t="s">
        <v>1122</v>
      </c>
      <c r="M531" s="411">
        <v>4.7</v>
      </c>
      <c r="N531" s="411">
        <v>15</v>
      </c>
      <c r="O531" s="411">
        <v>2.7</v>
      </c>
      <c r="P531" s="411" t="s">
        <v>1122</v>
      </c>
      <c r="Q531" s="411">
        <v>1.3</v>
      </c>
      <c r="R531" s="411">
        <v>3.8</v>
      </c>
      <c r="T531"/>
      <c r="V531" s="410"/>
    </row>
    <row r="532" spans="1:22">
      <c r="A532" s="411" t="s">
        <v>1105</v>
      </c>
      <c r="B532" s="412">
        <v>531</v>
      </c>
      <c r="C532" s="413" t="s">
        <v>1134</v>
      </c>
      <c r="D532" s="413" t="s">
        <v>1133</v>
      </c>
      <c r="E532" s="414" t="s">
        <v>1456</v>
      </c>
      <c r="F532" s="413" t="s">
        <v>1107</v>
      </c>
      <c r="G532" s="412" t="s">
        <v>9</v>
      </c>
      <c r="H532" s="414" t="str">
        <f t="shared" si="8"/>
        <v>BalearesBloqueC.ExistenteA1</v>
      </c>
      <c r="I532" s="411">
        <v>12.7</v>
      </c>
      <c r="J532" s="411" t="s">
        <v>1122</v>
      </c>
      <c r="K532" s="411">
        <v>19.7</v>
      </c>
      <c r="L532" s="411" t="s">
        <v>1122</v>
      </c>
      <c r="M532" s="411">
        <v>5.7</v>
      </c>
      <c r="N532" s="411">
        <v>25.4</v>
      </c>
      <c r="O532" s="411">
        <v>4.8</v>
      </c>
      <c r="P532" s="411" t="s">
        <v>1122</v>
      </c>
      <c r="Q532" s="411">
        <v>1.6</v>
      </c>
      <c r="R532" s="411">
        <v>6.4</v>
      </c>
      <c r="T532"/>
      <c r="V532" s="410"/>
    </row>
    <row r="533" spans="1:22">
      <c r="A533" s="411" t="s">
        <v>1105</v>
      </c>
      <c r="B533" s="412">
        <v>532</v>
      </c>
      <c r="C533" s="413" t="s">
        <v>1134</v>
      </c>
      <c r="D533" s="413" t="s">
        <v>1133</v>
      </c>
      <c r="E533" s="414" t="s">
        <v>1457</v>
      </c>
      <c r="F533" s="413" t="s">
        <v>1107</v>
      </c>
      <c r="G533" s="412" t="s">
        <v>9</v>
      </c>
      <c r="H533" s="414" t="str">
        <f t="shared" si="8"/>
        <v>BalearesBloqueD.ExistenteA1</v>
      </c>
      <c r="I533" s="411">
        <v>21.2</v>
      </c>
      <c r="J533" s="411" t="s">
        <v>1122</v>
      </c>
      <c r="K533" s="411">
        <v>32.9</v>
      </c>
      <c r="L533" s="411" t="s">
        <v>1122</v>
      </c>
      <c r="M533" s="411">
        <v>7.2</v>
      </c>
      <c r="N533" s="411">
        <v>40.700000000000003</v>
      </c>
      <c r="O533" s="411">
        <v>8.1</v>
      </c>
      <c r="P533" s="411" t="s">
        <v>1122</v>
      </c>
      <c r="Q533" s="411">
        <v>2</v>
      </c>
      <c r="R533" s="411">
        <v>10.199999999999999</v>
      </c>
      <c r="T533"/>
      <c r="V533" s="410"/>
    </row>
    <row r="534" spans="1:22">
      <c r="A534" s="411" t="s">
        <v>1105</v>
      </c>
      <c r="B534" s="412">
        <v>533</v>
      </c>
      <c r="C534" s="413" t="s">
        <v>1134</v>
      </c>
      <c r="D534" s="413" t="s">
        <v>1133</v>
      </c>
      <c r="E534" s="414" t="s">
        <v>1458</v>
      </c>
      <c r="F534" s="413" t="s">
        <v>1107</v>
      </c>
      <c r="G534" s="412" t="s">
        <v>9</v>
      </c>
      <c r="H534" s="414" t="str">
        <f t="shared" si="8"/>
        <v>BalearesBloqueE.ExistenteA1</v>
      </c>
      <c r="I534" s="411">
        <v>46.6</v>
      </c>
      <c r="J534" s="411" t="s">
        <v>1122</v>
      </c>
      <c r="K534" s="411">
        <v>92.6</v>
      </c>
      <c r="L534" s="411" t="s">
        <v>1122</v>
      </c>
      <c r="M534" s="411">
        <v>19.7</v>
      </c>
      <c r="N534" s="411">
        <v>112.3</v>
      </c>
      <c r="O534" s="411">
        <v>25.1</v>
      </c>
      <c r="P534" s="411" t="s">
        <v>1122</v>
      </c>
      <c r="Q534" s="411">
        <v>5.4</v>
      </c>
      <c r="R534" s="411">
        <v>30.5</v>
      </c>
      <c r="T534"/>
      <c r="V534" s="410"/>
    </row>
    <row r="535" spans="1:22">
      <c r="A535" s="411" t="s">
        <v>1105</v>
      </c>
      <c r="B535" s="412">
        <v>534</v>
      </c>
      <c r="C535" s="413" t="s">
        <v>1134</v>
      </c>
      <c r="D535" s="413" t="s">
        <v>1133</v>
      </c>
      <c r="E535" s="414" t="s">
        <v>1459</v>
      </c>
      <c r="F535" s="413" t="s">
        <v>1107</v>
      </c>
      <c r="G535" s="412" t="s">
        <v>9</v>
      </c>
      <c r="H535" s="414" t="str">
        <f t="shared" si="8"/>
        <v>BalearesBloqueF.ExistenteA1</v>
      </c>
      <c r="I535" s="411">
        <v>50.7</v>
      </c>
      <c r="J535" s="411" t="s">
        <v>1122</v>
      </c>
      <c r="K535" s="411">
        <v>108.4</v>
      </c>
      <c r="L535" s="411" t="s">
        <v>1122</v>
      </c>
      <c r="M535" s="411">
        <v>21.5</v>
      </c>
      <c r="N535" s="411">
        <v>122.4</v>
      </c>
      <c r="O535" s="411">
        <v>29.4</v>
      </c>
      <c r="P535" s="411" t="s">
        <v>1122</v>
      </c>
      <c r="Q535" s="411">
        <v>6.3</v>
      </c>
      <c r="R535" s="411">
        <v>34.5</v>
      </c>
      <c r="T535"/>
      <c r="V535" s="410"/>
    </row>
    <row r="536" spans="1:22">
      <c r="A536" s="411" t="s">
        <v>1105</v>
      </c>
      <c r="B536" s="412">
        <v>535</v>
      </c>
      <c r="C536" s="413" t="s">
        <v>1134</v>
      </c>
      <c r="D536" s="413" t="s">
        <v>1133</v>
      </c>
      <c r="E536" s="414" t="s">
        <v>1454</v>
      </c>
      <c r="F536" s="413" t="s">
        <v>1107</v>
      </c>
      <c r="G536" s="412" t="s">
        <v>10</v>
      </c>
      <c r="H536" s="414" t="str">
        <f t="shared" si="8"/>
        <v>BalearesBloqueA.ExistenteA2</v>
      </c>
      <c r="I536" s="411">
        <v>3</v>
      </c>
      <c r="J536" s="411">
        <v>2.1</v>
      </c>
      <c r="K536" s="411">
        <v>4.7</v>
      </c>
      <c r="L536" s="411">
        <v>2.7</v>
      </c>
      <c r="M536" s="411">
        <v>4</v>
      </c>
      <c r="N536" s="411">
        <v>10.6</v>
      </c>
      <c r="O536" s="411">
        <v>1.2</v>
      </c>
      <c r="P536" s="411">
        <v>0.8</v>
      </c>
      <c r="Q536" s="411">
        <v>1.1000000000000001</v>
      </c>
      <c r="R536" s="411">
        <v>2.8</v>
      </c>
      <c r="T536"/>
      <c r="V536" s="410"/>
    </row>
    <row r="537" spans="1:22">
      <c r="A537" s="411" t="s">
        <v>1105</v>
      </c>
      <c r="B537" s="412">
        <v>536</v>
      </c>
      <c r="C537" s="413" t="s">
        <v>1134</v>
      </c>
      <c r="D537" s="413" t="s">
        <v>1133</v>
      </c>
      <c r="E537" s="414" t="s">
        <v>1455</v>
      </c>
      <c r="F537" s="413" t="s">
        <v>1107</v>
      </c>
      <c r="G537" s="412" t="s">
        <v>10</v>
      </c>
      <c r="H537" s="414" t="str">
        <f t="shared" si="8"/>
        <v>BalearesBloqueB.ExistenteA2</v>
      </c>
      <c r="I537" s="411">
        <v>7</v>
      </c>
      <c r="J537" s="411">
        <v>3.9</v>
      </c>
      <c r="K537" s="411">
        <v>10.9</v>
      </c>
      <c r="L537" s="411">
        <v>5.0999999999999996</v>
      </c>
      <c r="M537" s="411">
        <v>4.7</v>
      </c>
      <c r="N537" s="411">
        <v>20.100000000000001</v>
      </c>
      <c r="O537" s="411">
        <v>2.7</v>
      </c>
      <c r="P537" s="411">
        <v>1.5</v>
      </c>
      <c r="Q537" s="411">
        <v>1.3</v>
      </c>
      <c r="R537" s="411">
        <v>5.3</v>
      </c>
      <c r="T537"/>
      <c r="V537" s="410"/>
    </row>
    <row r="538" spans="1:22">
      <c r="A538" s="411" t="s">
        <v>1105</v>
      </c>
      <c r="B538" s="412">
        <v>537</v>
      </c>
      <c r="C538" s="413" t="s">
        <v>1134</v>
      </c>
      <c r="D538" s="413" t="s">
        <v>1133</v>
      </c>
      <c r="E538" s="414" t="s">
        <v>1456</v>
      </c>
      <c r="F538" s="413" t="s">
        <v>1107</v>
      </c>
      <c r="G538" s="412" t="s">
        <v>10</v>
      </c>
      <c r="H538" s="414" t="str">
        <f t="shared" si="8"/>
        <v>BalearesBloqueC.ExistenteA2</v>
      </c>
      <c r="I538" s="411">
        <v>12.7</v>
      </c>
      <c r="J538" s="411">
        <v>6.6</v>
      </c>
      <c r="K538" s="411">
        <v>19.7</v>
      </c>
      <c r="L538" s="411">
        <v>8.6999999999999993</v>
      </c>
      <c r="M538" s="411">
        <v>5.7</v>
      </c>
      <c r="N538" s="411">
        <v>34</v>
      </c>
      <c r="O538" s="411">
        <v>4.8</v>
      </c>
      <c r="P538" s="411">
        <v>2.5</v>
      </c>
      <c r="Q538" s="411">
        <v>1.6</v>
      </c>
      <c r="R538" s="411">
        <v>8.9</v>
      </c>
      <c r="T538"/>
      <c r="V538" s="410"/>
    </row>
    <row r="539" spans="1:22">
      <c r="A539" s="411" t="s">
        <v>1105</v>
      </c>
      <c r="B539" s="412">
        <v>538</v>
      </c>
      <c r="C539" s="413" t="s">
        <v>1134</v>
      </c>
      <c r="D539" s="413" t="s">
        <v>1133</v>
      </c>
      <c r="E539" s="414" t="s">
        <v>1457</v>
      </c>
      <c r="F539" s="413" t="s">
        <v>1107</v>
      </c>
      <c r="G539" s="412" t="s">
        <v>10</v>
      </c>
      <c r="H539" s="414" t="str">
        <f t="shared" si="8"/>
        <v>BalearesBloqueD.ExistenteA2</v>
      </c>
      <c r="I539" s="411">
        <v>21.2</v>
      </c>
      <c r="J539" s="411">
        <v>10.6</v>
      </c>
      <c r="K539" s="411">
        <v>32.9</v>
      </c>
      <c r="L539" s="411">
        <v>13.9</v>
      </c>
      <c r="M539" s="411">
        <v>7.2</v>
      </c>
      <c r="N539" s="411">
        <v>54.5</v>
      </c>
      <c r="O539" s="411">
        <v>8.1</v>
      </c>
      <c r="P539" s="411">
        <v>4</v>
      </c>
      <c r="Q539" s="411">
        <v>2</v>
      </c>
      <c r="R539" s="411">
        <v>14.2</v>
      </c>
      <c r="T539"/>
      <c r="V539" s="410"/>
    </row>
    <row r="540" spans="1:22">
      <c r="A540" s="411" t="s">
        <v>1105</v>
      </c>
      <c r="B540" s="412">
        <v>539</v>
      </c>
      <c r="C540" s="413" t="s">
        <v>1134</v>
      </c>
      <c r="D540" s="413" t="s">
        <v>1133</v>
      </c>
      <c r="E540" s="414" t="s">
        <v>1458</v>
      </c>
      <c r="F540" s="413" t="s">
        <v>1107</v>
      </c>
      <c r="G540" s="412" t="s">
        <v>10</v>
      </c>
      <c r="H540" s="414" t="str">
        <f t="shared" si="8"/>
        <v>BalearesBloqueE.ExistenteA2</v>
      </c>
      <c r="I540" s="411">
        <v>46.6</v>
      </c>
      <c r="J540" s="411">
        <v>12.8</v>
      </c>
      <c r="K540" s="411">
        <v>92.6</v>
      </c>
      <c r="L540" s="411">
        <v>16.7</v>
      </c>
      <c r="M540" s="411">
        <v>19.7</v>
      </c>
      <c r="N540" s="411">
        <v>129.1</v>
      </c>
      <c r="O540" s="411">
        <v>25.1</v>
      </c>
      <c r="P540" s="411">
        <v>4.9000000000000004</v>
      </c>
      <c r="Q540" s="411">
        <v>5.4</v>
      </c>
      <c r="R540" s="411">
        <v>35.4</v>
      </c>
      <c r="T540"/>
      <c r="V540" s="410"/>
    </row>
    <row r="541" spans="1:22">
      <c r="A541" s="411" t="s">
        <v>1105</v>
      </c>
      <c r="B541" s="412">
        <v>540</v>
      </c>
      <c r="C541" s="413" t="s">
        <v>1134</v>
      </c>
      <c r="D541" s="413" t="s">
        <v>1133</v>
      </c>
      <c r="E541" s="414" t="s">
        <v>1459</v>
      </c>
      <c r="F541" s="413" t="s">
        <v>1107</v>
      </c>
      <c r="G541" s="412" t="s">
        <v>10</v>
      </c>
      <c r="H541" s="414" t="str">
        <f t="shared" si="8"/>
        <v>BalearesBloqueF.ExistenteA2</v>
      </c>
      <c r="I541" s="411">
        <v>50.7</v>
      </c>
      <c r="J541" s="411">
        <v>15.7</v>
      </c>
      <c r="K541" s="411">
        <v>108.4</v>
      </c>
      <c r="L541" s="411">
        <v>20.6</v>
      </c>
      <c r="M541" s="411">
        <v>21.5</v>
      </c>
      <c r="N541" s="411">
        <v>140.69999999999999</v>
      </c>
      <c r="O541" s="411">
        <v>29.4</v>
      </c>
      <c r="P541" s="411">
        <v>6</v>
      </c>
      <c r="Q541" s="411">
        <v>6.3</v>
      </c>
      <c r="R541" s="411">
        <v>40</v>
      </c>
      <c r="T541"/>
      <c r="V541" s="410"/>
    </row>
    <row r="542" spans="1:22">
      <c r="A542" s="411" t="s">
        <v>1105</v>
      </c>
      <c r="B542" s="412">
        <v>541</v>
      </c>
      <c r="C542" s="413" t="s">
        <v>1134</v>
      </c>
      <c r="D542" s="413" t="s">
        <v>1133</v>
      </c>
      <c r="E542" s="414" t="s">
        <v>1454</v>
      </c>
      <c r="F542" s="413" t="s">
        <v>1107</v>
      </c>
      <c r="G542" s="412" t="s">
        <v>1108</v>
      </c>
      <c r="H542" s="414" t="str">
        <f t="shared" si="8"/>
        <v>BalearesBloqueA.ExistenteA3</v>
      </c>
      <c r="I542" s="411">
        <v>3</v>
      </c>
      <c r="J542" s="411">
        <v>5.5</v>
      </c>
      <c r="K542" s="411">
        <v>4.7</v>
      </c>
      <c r="L542" s="411">
        <v>7.2</v>
      </c>
      <c r="M542" s="411">
        <v>4</v>
      </c>
      <c r="N542" s="411">
        <v>13.6</v>
      </c>
      <c r="O542" s="411">
        <v>1.2</v>
      </c>
      <c r="P542" s="411">
        <v>2.1</v>
      </c>
      <c r="Q542" s="411">
        <v>1.1000000000000001</v>
      </c>
      <c r="R542" s="411">
        <v>3.6</v>
      </c>
      <c r="T542"/>
      <c r="V542" s="410"/>
    </row>
    <row r="543" spans="1:22">
      <c r="A543" s="411" t="s">
        <v>1105</v>
      </c>
      <c r="B543" s="412">
        <v>542</v>
      </c>
      <c r="C543" s="413" t="s">
        <v>1134</v>
      </c>
      <c r="D543" s="413" t="s">
        <v>1133</v>
      </c>
      <c r="E543" s="414" t="s">
        <v>1455</v>
      </c>
      <c r="F543" s="413" t="s">
        <v>1107</v>
      </c>
      <c r="G543" s="412" t="s">
        <v>1108</v>
      </c>
      <c r="H543" s="414" t="str">
        <f t="shared" si="8"/>
        <v>BalearesBloqueB.ExistenteA3</v>
      </c>
      <c r="I543" s="411">
        <v>7</v>
      </c>
      <c r="J543" s="411">
        <v>8.9</v>
      </c>
      <c r="K543" s="411">
        <v>10.9</v>
      </c>
      <c r="L543" s="411">
        <v>11.7</v>
      </c>
      <c r="M543" s="411">
        <v>4.7</v>
      </c>
      <c r="N543" s="411">
        <v>25.7</v>
      </c>
      <c r="O543" s="411">
        <v>2.7</v>
      </c>
      <c r="P543" s="411">
        <v>3.4</v>
      </c>
      <c r="Q543" s="411">
        <v>1.3</v>
      </c>
      <c r="R543" s="411">
        <v>6.9</v>
      </c>
      <c r="T543"/>
      <c r="V543" s="410"/>
    </row>
    <row r="544" spans="1:22">
      <c r="A544" s="411" t="s">
        <v>1105</v>
      </c>
      <c r="B544" s="412">
        <v>543</v>
      </c>
      <c r="C544" s="413" t="s">
        <v>1134</v>
      </c>
      <c r="D544" s="413" t="s">
        <v>1133</v>
      </c>
      <c r="E544" s="414" t="s">
        <v>1456</v>
      </c>
      <c r="F544" s="413" t="s">
        <v>1107</v>
      </c>
      <c r="G544" s="412" t="s">
        <v>1108</v>
      </c>
      <c r="H544" s="414" t="str">
        <f t="shared" si="8"/>
        <v>BalearesBloqueC.ExistenteA3</v>
      </c>
      <c r="I544" s="411">
        <v>12.7</v>
      </c>
      <c r="J544" s="411">
        <v>13.9</v>
      </c>
      <c r="K544" s="411">
        <v>19.7</v>
      </c>
      <c r="L544" s="411">
        <v>18.2</v>
      </c>
      <c r="M544" s="411">
        <v>5.7</v>
      </c>
      <c r="N544" s="411">
        <v>43.5</v>
      </c>
      <c r="O544" s="411">
        <v>4.8</v>
      </c>
      <c r="P544" s="411">
        <v>5.3</v>
      </c>
      <c r="Q544" s="411">
        <v>1.6</v>
      </c>
      <c r="R544" s="411">
        <v>11.6</v>
      </c>
      <c r="T544"/>
      <c r="V544" s="410"/>
    </row>
    <row r="545" spans="1:22">
      <c r="A545" s="411" t="s">
        <v>1105</v>
      </c>
      <c r="B545" s="412">
        <v>544</v>
      </c>
      <c r="C545" s="413" t="s">
        <v>1134</v>
      </c>
      <c r="D545" s="413" t="s">
        <v>1133</v>
      </c>
      <c r="E545" s="414" t="s">
        <v>1457</v>
      </c>
      <c r="F545" s="413" t="s">
        <v>1107</v>
      </c>
      <c r="G545" s="412" t="s">
        <v>1108</v>
      </c>
      <c r="H545" s="414" t="str">
        <f t="shared" si="8"/>
        <v>BalearesBloqueD.ExistenteA3</v>
      </c>
      <c r="I545" s="411">
        <v>21.2</v>
      </c>
      <c r="J545" s="411">
        <v>21.3</v>
      </c>
      <c r="K545" s="411">
        <v>32.9</v>
      </c>
      <c r="L545" s="411">
        <v>27.9</v>
      </c>
      <c r="M545" s="411">
        <v>7.2</v>
      </c>
      <c r="N545" s="411">
        <v>69.7</v>
      </c>
      <c r="O545" s="411">
        <v>8.1</v>
      </c>
      <c r="P545" s="411">
        <v>8.1</v>
      </c>
      <c r="Q545" s="411">
        <v>2</v>
      </c>
      <c r="R545" s="411">
        <v>18.600000000000001</v>
      </c>
      <c r="T545"/>
      <c r="V545" s="410"/>
    </row>
    <row r="546" spans="1:22">
      <c r="A546" s="411" t="s">
        <v>1105</v>
      </c>
      <c r="B546" s="412">
        <v>545</v>
      </c>
      <c r="C546" s="413" t="s">
        <v>1134</v>
      </c>
      <c r="D546" s="413" t="s">
        <v>1133</v>
      </c>
      <c r="E546" s="414" t="s">
        <v>1458</v>
      </c>
      <c r="F546" s="413" t="s">
        <v>1107</v>
      </c>
      <c r="G546" s="412" t="s">
        <v>1108</v>
      </c>
      <c r="H546" s="414" t="str">
        <f t="shared" si="8"/>
        <v>BalearesBloqueE.ExistenteA3</v>
      </c>
      <c r="I546" s="411">
        <v>46.6</v>
      </c>
      <c r="J546" s="411">
        <v>26.3</v>
      </c>
      <c r="K546" s="411">
        <v>92.6</v>
      </c>
      <c r="L546" s="411">
        <v>34.5</v>
      </c>
      <c r="M546" s="411">
        <v>19.7</v>
      </c>
      <c r="N546" s="411">
        <v>146.80000000000001</v>
      </c>
      <c r="O546" s="411">
        <v>25.1</v>
      </c>
      <c r="P546" s="411">
        <v>10</v>
      </c>
      <c r="Q546" s="411">
        <v>5.4</v>
      </c>
      <c r="R546" s="411">
        <v>40.5</v>
      </c>
      <c r="T546"/>
      <c r="V546" s="410"/>
    </row>
    <row r="547" spans="1:22">
      <c r="A547" s="411" t="s">
        <v>1105</v>
      </c>
      <c r="B547" s="412">
        <v>546</v>
      </c>
      <c r="C547" s="413" t="s">
        <v>1134</v>
      </c>
      <c r="D547" s="413" t="s">
        <v>1133</v>
      </c>
      <c r="E547" s="414" t="s">
        <v>1459</v>
      </c>
      <c r="F547" s="413" t="s">
        <v>1107</v>
      </c>
      <c r="G547" s="412" t="s">
        <v>1108</v>
      </c>
      <c r="H547" s="414" t="str">
        <f t="shared" si="8"/>
        <v>BalearesBloqueF.ExistenteA3</v>
      </c>
      <c r="I547" s="411">
        <v>50.7</v>
      </c>
      <c r="J547" s="411">
        <v>32.4</v>
      </c>
      <c r="K547" s="411">
        <v>108.4</v>
      </c>
      <c r="L547" s="411">
        <v>42.4</v>
      </c>
      <c r="M547" s="411">
        <v>21.5</v>
      </c>
      <c r="N547" s="411">
        <v>160</v>
      </c>
      <c r="O547" s="411">
        <v>29.4</v>
      </c>
      <c r="P547" s="411">
        <v>12.3</v>
      </c>
      <c r="Q547" s="411">
        <v>6.3</v>
      </c>
      <c r="R547" s="411">
        <v>45.8</v>
      </c>
      <c r="T547"/>
      <c r="V547" s="410"/>
    </row>
    <row r="548" spans="1:22">
      <c r="A548" s="411" t="s">
        <v>1105</v>
      </c>
      <c r="B548" s="412">
        <v>547</v>
      </c>
      <c r="C548" s="413" t="s">
        <v>1134</v>
      </c>
      <c r="D548" s="413" t="s">
        <v>1133</v>
      </c>
      <c r="E548" s="414" t="s">
        <v>1454</v>
      </c>
      <c r="F548" s="413" t="s">
        <v>1107</v>
      </c>
      <c r="G548" s="412" t="s">
        <v>1114</v>
      </c>
      <c r="H548" s="414" t="str">
        <f t="shared" si="8"/>
        <v>BalearesBloqueA.ExistenteA4</v>
      </c>
      <c r="I548" s="411">
        <v>3</v>
      </c>
      <c r="J548" s="411">
        <v>7.8</v>
      </c>
      <c r="K548" s="411">
        <v>4.7</v>
      </c>
      <c r="L548" s="411">
        <v>10.199999999999999</v>
      </c>
      <c r="M548" s="411">
        <v>4.0999999999999996</v>
      </c>
      <c r="N548" s="411">
        <v>15.9</v>
      </c>
      <c r="O548" s="411">
        <v>1.2</v>
      </c>
      <c r="P548" s="411">
        <v>2.9</v>
      </c>
      <c r="Q548" s="411">
        <v>1.1000000000000001</v>
      </c>
      <c r="R548" s="411">
        <v>4.3</v>
      </c>
      <c r="T548"/>
      <c r="V548" s="410"/>
    </row>
    <row r="549" spans="1:22">
      <c r="A549" s="411" t="s">
        <v>1105</v>
      </c>
      <c r="B549" s="412">
        <v>548</v>
      </c>
      <c r="C549" s="413" t="s">
        <v>1134</v>
      </c>
      <c r="D549" s="413" t="s">
        <v>1133</v>
      </c>
      <c r="E549" s="414" t="s">
        <v>1455</v>
      </c>
      <c r="F549" s="413" t="s">
        <v>1107</v>
      </c>
      <c r="G549" s="412" t="s">
        <v>1114</v>
      </c>
      <c r="H549" s="414" t="str">
        <f t="shared" si="8"/>
        <v>BalearesBloqueB.ExistenteA4</v>
      </c>
      <c r="I549" s="411">
        <v>7</v>
      </c>
      <c r="J549" s="411">
        <v>12.6</v>
      </c>
      <c r="K549" s="411">
        <v>10.9</v>
      </c>
      <c r="L549" s="411">
        <v>16.5</v>
      </c>
      <c r="M549" s="411">
        <v>4.8</v>
      </c>
      <c r="N549" s="411">
        <v>30.2</v>
      </c>
      <c r="O549" s="411">
        <v>2.7</v>
      </c>
      <c r="P549" s="411">
        <v>4.8</v>
      </c>
      <c r="Q549" s="411">
        <v>1.3</v>
      </c>
      <c r="R549" s="411">
        <v>8.1999999999999993</v>
      </c>
      <c r="T549"/>
      <c r="V549" s="410"/>
    </row>
    <row r="550" spans="1:22">
      <c r="A550" s="411" t="s">
        <v>1105</v>
      </c>
      <c r="B550" s="412">
        <v>549</v>
      </c>
      <c r="C550" s="413" t="s">
        <v>1134</v>
      </c>
      <c r="D550" s="413" t="s">
        <v>1133</v>
      </c>
      <c r="E550" s="414" t="s">
        <v>1456</v>
      </c>
      <c r="F550" s="413" t="s">
        <v>1107</v>
      </c>
      <c r="G550" s="412" t="s">
        <v>1114</v>
      </c>
      <c r="H550" s="414" t="str">
        <f t="shared" si="8"/>
        <v>BalearesBloqueC.ExistenteA4</v>
      </c>
      <c r="I550" s="411">
        <v>12.7</v>
      </c>
      <c r="J550" s="411">
        <v>19.5</v>
      </c>
      <c r="K550" s="411">
        <v>19.7</v>
      </c>
      <c r="L550" s="411">
        <v>25.5</v>
      </c>
      <c r="M550" s="411">
        <v>5.8</v>
      </c>
      <c r="N550" s="411">
        <v>51</v>
      </c>
      <c r="O550" s="411">
        <v>4.8</v>
      </c>
      <c r="P550" s="411">
        <v>7.4</v>
      </c>
      <c r="Q550" s="411">
        <v>1.6</v>
      </c>
      <c r="R550" s="411">
        <v>13.8</v>
      </c>
      <c r="T550"/>
      <c r="V550" s="410"/>
    </row>
    <row r="551" spans="1:22">
      <c r="A551" s="411" t="s">
        <v>1105</v>
      </c>
      <c r="B551" s="412">
        <v>550</v>
      </c>
      <c r="C551" s="413" t="s">
        <v>1134</v>
      </c>
      <c r="D551" s="413" t="s">
        <v>1133</v>
      </c>
      <c r="E551" s="414" t="s">
        <v>1457</v>
      </c>
      <c r="F551" s="413" t="s">
        <v>1107</v>
      </c>
      <c r="G551" s="412" t="s">
        <v>1114</v>
      </c>
      <c r="H551" s="414" t="str">
        <f t="shared" si="8"/>
        <v>BalearesBloqueD.ExistenteA4</v>
      </c>
      <c r="I551" s="411">
        <v>21.2</v>
      </c>
      <c r="J551" s="411">
        <v>30</v>
      </c>
      <c r="K551" s="411">
        <v>32.9</v>
      </c>
      <c r="L551" s="411">
        <v>39.299999999999997</v>
      </c>
      <c r="M551" s="411">
        <v>7.3</v>
      </c>
      <c r="N551" s="411">
        <v>81.7</v>
      </c>
      <c r="O551" s="411">
        <v>8.1</v>
      </c>
      <c r="P551" s="411">
        <v>11.4</v>
      </c>
      <c r="Q551" s="411">
        <v>2</v>
      </c>
      <c r="R551" s="411">
        <v>22.1</v>
      </c>
      <c r="T551"/>
      <c r="V551" s="410"/>
    </row>
    <row r="552" spans="1:22">
      <c r="A552" s="411" t="s">
        <v>1105</v>
      </c>
      <c r="B552" s="412">
        <v>551</v>
      </c>
      <c r="C552" s="413" t="s">
        <v>1134</v>
      </c>
      <c r="D552" s="413" t="s">
        <v>1133</v>
      </c>
      <c r="E552" s="414" t="s">
        <v>1458</v>
      </c>
      <c r="F552" s="413" t="s">
        <v>1107</v>
      </c>
      <c r="G552" s="412" t="s">
        <v>1114</v>
      </c>
      <c r="H552" s="414" t="str">
        <f t="shared" si="8"/>
        <v>BalearesBloqueE.ExistenteA4</v>
      </c>
      <c r="I552" s="411">
        <v>46.6</v>
      </c>
      <c r="J552" s="411">
        <v>36.9</v>
      </c>
      <c r="K552" s="411">
        <v>92.6</v>
      </c>
      <c r="L552" s="411">
        <v>48.3</v>
      </c>
      <c r="M552" s="411">
        <v>20</v>
      </c>
      <c r="N552" s="411">
        <v>160.9</v>
      </c>
      <c r="O552" s="411">
        <v>25.1</v>
      </c>
      <c r="P552" s="411">
        <v>14</v>
      </c>
      <c r="Q552" s="411">
        <v>5.4</v>
      </c>
      <c r="R552" s="411">
        <v>44.6</v>
      </c>
      <c r="T552"/>
      <c r="V552" s="410"/>
    </row>
    <row r="553" spans="1:22">
      <c r="A553" s="411" t="s">
        <v>1105</v>
      </c>
      <c r="B553" s="412">
        <v>552</v>
      </c>
      <c r="C553" s="413" t="s">
        <v>1134</v>
      </c>
      <c r="D553" s="413" t="s">
        <v>1133</v>
      </c>
      <c r="E553" s="414" t="s">
        <v>1459</v>
      </c>
      <c r="F553" s="413" t="s">
        <v>1107</v>
      </c>
      <c r="G553" s="412" t="s">
        <v>1114</v>
      </c>
      <c r="H553" s="414" t="str">
        <f t="shared" si="8"/>
        <v>BalearesBloqueF.ExistenteA4</v>
      </c>
      <c r="I553" s="411">
        <v>50.7</v>
      </c>
      <c r="J553" s="411">
        <v>45.4</v>
      </c>
      <c r="K553" s="411">
        <v>108.4</v>
      </c>
      <c r="L553" s="411">
        <v>59.4</v>
      </c>
      <c r="M553" s="411">
        <v>21.8</v>
      </c>
      <c r="N553" s="411">
        <v>175.4</v>
      </c>
      <c r="O553" s="411">
        <v>29.4</v>
      </c>
      <c r="P553" s="411">
        <v>17.2</v>
      </c>
      <c r="Q553" s="411">
        <v>6.4</v>
      </c>
      <c r="R553" s="411">
        <v>48.6</v>
      </c>
      <c r="T553"/>
      <c r="V553" s="410"/>
    </row>
    <row r="554" spans="1:22">
      <c r="A554" s="411" t="s">
        <v>1105</v>
      </c>
      <c r="B554" s="412">
        <v>553</v>
      </c>
      <c r="C554" s="413" t="s">
        <v>1134</v>
      </c>
      <c r="D554" s="413" t="s">
        <v>1133</v>
      </c>
      <c r="E554" s="414" t="s">
        <v>1454</v>
      </c>
      <c r="F554" s="413" t="s">
        <v>1107</v>
      </c>
      <c r="G554" s="412" t="s">
        <v>1131</v>
      </c>
      <c r="H554" s="414" t="str">
        <f t="shared" si="8"/>
        <v>BalearesBloqueA.ExistenteB1</v>
      </c>
      <c r="I554" s="411">
        <v>4.5999999999999996</v>
      </c>
      <c r="J554" s="411" t="s">
        <v>1122</v>
      </c>
      <c r="K554" s="411">
        <v>7.1</v>
      </c>
      <c r="L554" s="411" t="s">
        <v>1122</v>
      </c>
      <c r="M554" s="411">
        <v>4.9000000000000004</v>
      </c>
      <c r="N554" s="411">
        <v>11.5</v>
      </c>
      <c r="O554" s="411">
        <v>2.2999999999999998</v>
      </c>
      <c r="P554" s="411" t="s">
        <v>1122</v>
      </c>
      <c r="Q554" s="411">
        <v>1.3</v>
      </c>
      <c r="R554" s="411">
        <v>2.9</v>
      </c>
      <c r="T554"/>
      <c r="V554" s="410"/>
    </row>
    <row r="555" spans="1:22">
      <c r="A555" s="411" t="s">
        <v>1105</v>
      </c>
      <c r="B555" s="412">
        <v>554</v>
      </c>
      <c r="C555" s="413" t="s">
        <v>1134</v>
      </c>
      <c r="D555" s="413" t="s">
        <v>1133</v>
      </c>
      <c r="E555" s="414" t="s">
        <v>1455</v>
      </c>
      <c r="F555" s="413" t="s">
        <v>1107</v>
      </c>
      <c r="G555" s="412" t="s">
        <v>1131</v>
      </c>
      <c r="H555" s="414" t="str">
        <f t="shared" si="8"/>
        <v>BalearesBloqueB.ExistenteB1</v>
      </c>
      <c r="I555" s="411">
        <v>10.7</v>
      </c>
      <c r="J555" s="411" t="s">
        <v>1122</v>
      </c>
      <c r="K555" s="411">
        <v>16.5</v>
      </c>
      <c r="L555" s="411" t="s">
        <v>1122</v>
      </c>
      <c r="M555" s="411">
        <v>5.8</v>
      </c>
      <c r="N555" s="411">
        <v>21.8</v>
      </c>
      <c r="O555" s="411">
        <v>4.4000000000000004</v>
      </c>
      <c r="P555" s="411" t="s">
        <v>1122</v>
      </c>
      <c r="Q555" s="411">
        <v>1.6</v>
      </c>
      <c r="R555" s="411">
        <v>5.5</v>
      </c>
      <c r="T555"/>
      <c r="V555" s="410"/>
    </row>
    <row r="556" spans="1:22">
      <c r="A556" s="411" t="s">
        <v>1105</v>
      </c>
      <c r="B556" s="412">
        <v>555</v>
      </c>
      <c r="C556" s="413" t="s">
        <v>1134</v>
      </c>
      <c r="D556" s="413" t="s">
        <v>1133</v>
      </c>
      <c r="E556" s="414" t="s">
        <v>1456</v>
      </c>
      <c r="F556" s="413" t="s">
        <v>1107</v>
      </c>
      <c r="G556" s="412" t="s">
        <v>1131</v>
      </c>
      <c r="H556" s="414" t="str">
        <f t="shared" si="8"/>
        <v>BalearesBloqueC.ExistenteB1</v>
      </c>
      <c r="I556" s="411">
        <v>19.2</v>
      </c>
      <c r="J556" s="411" t="s">
        <v>1122</v>
      </c>
      <c r="K556" s="411">
        <v>29.8</v>
      </c>
      <c r="L556" s="411" t="s">
        <v>1122</v>
      </c>
      <c r="M556" s="411">
        <v>7</v>
      </c>
      <c r="N556" s="411">
        <v>36.9</v>
      </c>
      <c r="O556" s="411">
        <v>7.4</v>
      </c>
      <c r="P556" s="411" t="s">
        <v>1122</v>
      </c>
      <c r="Q556" s="411">
        <v>1.9</v>
      </c>
      <c r="R556" s="411">
        <v>9.1999999999999993</v>
      </c>
      <c r="T556"/>
      <c r="V556" s="410"/>
    </row>
    <row r="557" spans="1:22">
      <c r="A557" s="411" t="s">
        <v>1105</v>
      </c>
      <c r="B557" s="412">
        <v>556</v>
      </c>
      <c r="C557" s="413" t="s">
        <v>1134</v>
      </c>
      <c r="D557" s="413" t="s">
        <v>1133</v>
      </c>
      <c r="E557" s="414" t="s">
        <v>1457</v>
      </c>
      <c r="F557" s="413" t="s">
        <v>1107</v>
      </c>
      <c r="G557" s="412" t="s">
        <v>1131</v>
      </c>
      <c r="H557" s="414" t="str">
        <f t="shared" si="8"/>
        <v>BalearesBloqueD.ExistenteB1</v>
      </c>
      <c r="I557" s="411">
        <v>32.200000000000003</v>
      </c>
      <c r="J557" s="411" t="s">
        <v>1122</v>
      </c>
      <c r="K557" s="411">
        <v>49.9</v>
      </c>
      <c r="L557" s="411" t="s">
        <v>1122</v>
      </c>
      <c r="M557" s="411">
        <v>8.8000000000000007</v>
      </c>
      <c r="N557" s="411">
        <v>59.1</v>
      </c>
      <c r="O557" s="411">
        <v>11.8</v>
      </c>
      <c r="P557" s="411" t="s">
        <v>1122</v>
      </c>
      <c r="Q557" s="411">
        <v>2.4</v>
      </c>
      <c r="R557" s="411">
        <v>14.8</v>
      </c>
      <c r="T557"/>
      <c r="V557" s="410"/>
    </row>
    <row r="558" spans="1:22">
      <c r="A558" s="411" t="s">
        <v>1105</v>
      </c>
      <c r="B558" s="412">
        <v>557</v>
      </c>
      <c r="C558" s="413" t="s">
        <v>1134</v>
      </c>
      <c r="D558" s="413" t="s">
        <v>1133</v>
      </c>
      <c r="E558" s="414" t="s">
        <v>1458</v>
      </c>
      <c r="F558" s="413" t="s">
        <v>1107</v>
      </c>
      <c r="G558" s="412" t="s">
        <v>1131</v>
      </c>
      <c r="H558" s="414" t="str">
        <f t="shared" si="8"/>
        <v>BalearesBloqueE.ExistenteB1</v>
      </c>
      <c r="I558" s="411">
        <v>64.3</v>
      </c>
      <c r="J558" s="411" t="s">
        <v>1122</v>
      </c>
      <c r="K558" s="411">
        <v>127.9</v>
      </c>
      <c r="L558" s="411" t="s">
        <v>1122</v>
      </c>
      <c r="M558" s="411">
        <v>20.8</v>
      </c>
      <c r="N558" s="411">
        <v>148.69999999999999</v>
      </c>
      <c r="O558" s="411">
        <v>34.700000000000003</v>
      </c>
      <c r="P558" s="411" t="s">
        <v>1122</v>
      </c>
      <c r="Q558" s="411">
        <v>5.7</v>
      </c>
      <c r="R558" s="411">
        <v>40.4</v>
      </c>
      <c r="T558"/>
      <c r="V558" s="410"/>
    </row>
    <row r="559" spans="1:22">
      <c r="A559" s="411" t="s">
        <v>1105</v>
      </c>
      <c r="B559" s="412">
        <v>558</v>
      </c>
      <c r="C559" s="413" t="s">
        <v>1134</v>
      </c>
      <c r="D559" s="413" t="s">
        <v>1133</v>
      </c>
      <c r="E559" s="414" t="s">
        <v>1459</v>
      </c>
      <c r="F559" s="413" t="s">
        <v>1107</v>
      </c>
      <c r="G559" s="412" t="s">
        <v>1131</v>
      </c>
      <c r="H559" s="414" t="str">
        <f t="shared" si="8"/>
        <v>BalearesBloqueF.ExistenteB1</v>
      </c>
      <c r="I559" s="411">
        <v>70.099999999999994</v>
      </c>
      <c r="J559" s="411" t="s">
        <v>1122</v>
      </c>
      <c r="K559" s="411">
        <v>139.5</v>
      </c>
      <c r="L559" s="411" t="s">
        <v>1122</v>
      </c>
      <c r="M559" s="411">
        <v>22.7</v>
      </c>
      <c r="N559" s="411">
        <v>162.1</v>
      </c>
      <c r="O559" s="411">
        <v>40.6</v>
      </c>
      <c r="P559" s="411" t="s">
        <v>1122</v>
      </c>
      <c r="Q559" s="411">
        <v>6.6</v>
      </c>
      <c r="R559" s="411">
        <v>45.6</v>
      </c>
      <c r="T559"/>
      <c r="V559" s="410"/>
    </row>
    <row r="560" spans="1:22">
      <c r="A560" s="411" t="s">
        <v>1105</v>
      </c>
      <c r="B560" s="412">
        <v>559</v>
      </c>
      <c r="C560" s="413" t="s">
        <v>1134</v>
      </c>
      <c r="D560" s="413" t="s">
        <v>1133</v>
      </c>
      <c r="E560" s="414" t="s">
        <v>1454</v>
      </c>
      <c r="F560" s="413" t="s">
        <v>1107</v>
      </c>
      <c r="G560" s="412" t="s">
        <v>1132</v>
      </c>
      <c r="H560" s="414" t="str">
        <f t="shared" si="8"/>
        <v>BalearesBloqueA.ExistenteB2</v>
      </c>
      <c r="I560" s="411">
        <v>4.5999999999999996</v>
      </c>
      <c r="J560" s="411">
        <v>2.1</v>
      </c>
      <c r="K560" s="411">
        <v>7.1</v>
      </c>
      <c r="L560" s="411">
        <v>2.7</v>
      </c>
      <c r="M560" s="411">
        <v>4.9000000000000004</v>
      </c>
      <c r="N560" s="411">
        <v>14.2</v>
      </c>
      <c r="O560" s="411">
        <v>2.2999999999999998</v>
      </c>
      <c r="P560" s="411">
        <v>0.8</v>
      </c>
      <c r="Q560" s="411">
        <v>1.3</v>
      </c>
      <c r="R560" s="411">
        <v>3.7</v>
      </c>
      <c r="T560"/>
      <c r="V560" s="410"/>
    </row>
    <row r="561" spans="1:22">
      <c r="A561" s="411" t="s">
        <v>1105</v>
      </c>
      <c r="B561" s="412">
        <v>560</v>
      </c>
      <c r="C561" s="413" t="s">
        <v>1134</v>
      </c>
      <c r="D561" s="413" t="s">
        <v>1133</v>
      </c>
      <c r="E561" s="414" t="s">
        <v>1455</v>
      </c>
      <c r="F561" s="413" t="s">
        <v>1107</v>
      </c>
      <c r="G561" s="412" t="s">
        <v>1132</v>
      </c>
      <c r="H561" s="414" t="str">
        <f t="shared" si="8"/>
        <v>BalearesBloqueB.ExistenteB2</v>
      </c>
      <c r="I561" s="411">
        <v>10.7</v>
      </c>
      <c r="J561" s="411">
        <v>3.9</v>
      </c>
      <c r="K561" s="411">
        <v>16.5</v>
      </c>
      <c r="L561" s="411">
        <v>5.0999999999999996</v>
      </c>
      <c r="M561" s="411">
        <v>5.8</v>
      </c>
      <c r="N561" s="411">
        <v>26.9</v>
      </c>
      <c r="O561" s="411">
        <v>4.4000000000000004</v>
      </c>
      <c r="P561" s="411">
        <v>1.5</v>
      </c>
      <c r="Q561" s="411">
        <v>1.6</v>
      </c>
      <c r="R561" s="411">
        <v>6.9</v>
      </c>
      <c r="T561"/>
      <c r="V561" s="410"/>
    </row>
    <row r="562" spans="1:22">
      <c r="A562" s="411" t="s">
        <v>1105</v>
      </c>
      <c r="B562" s="412">
        <v>561</v>
      </c>
      <c r="C562" s="413" t="s">
        <v>1134</v>
      </c>
      <c r="D562" s="413" t="s">
        <v>1133</v>
      </c>
      <c r="E562" s="414" t="s">
        <v>1456</v>
      </c>
      <c r="F562" s="413" t="s">
        <v>1107</v>
      </c>
      <c r="G562" s="412" t="s">
        <v>1132</v>
      </c>
      <c r="H562" s="414" t="str">
        <f t="shared" si="8"/>
        <v>BalearesBloqueC.ExistenteB2</v>
      </c>
      <c r="I562" s="411">
        <v>19.2</v>
      </c>
      <c r="J562" s="411">
        <v>6.6</v>
      </c>
      <c r="K562" s="411">
        <v>29.8</v>
      </c>
      <c r="L562" s="411">
        <v>8.6999999999999993</v>
      </c>
      <c r="M562" s="411">
        <v>7</v>
      </c>
      <c r="N562" s="411">
        <v>45.5</v>
      </c>
      <c r="O562" s="411">
        <v>7.4</v>
      </c>
      <c r="P562" s="411">
        <v>2.5</v>
      </c>
      <c r="Q562" s="411">
        <v>1.9</v>
      </c>
      <c r="R562" s="411">
        <v>11.7</v>
      </c>
      <c r="T562"/>
      <c r="V562" s="410"/>
    </row>
    <row r="563" spans="1:22">
      <c r="A563" s="411" t="s">
        <v>1105</v>
      </c>
      <c r="B563" s="412">
        <v>562</v>
      </c>
      <c r="C563" s="413" t="s">
        <v>1134</v>
      </c>
      <c r="D563" s="413" t="s">
        <v>1133</v>
      </c>
      <c r="E563" s="414" t="s">
        <v>1457</v>
      </c>
      <c r="F563" s="413" t="s">
        <v>1107</v>
      </c>
      <c r="G563" s="412" t="s">
        <v>1132</v>
      </c>
      <c r="H563" s="414" t="str">
        <f t="shared" si="8"/>
        <v>BalearesBloqueD.ExistenteB2</v>
      </c>
      <c r="I563" s="411">
        <v>32.200000000000003</v>
      </c>
      <c r="J563" s="411">
        <v>10.6</v>
      </c>
      <c r="K563" s="411">
        <v>49.9</v>
      </c>
      <c r="L563" s="411">
        <v>13.9</v>
      </c>
      <c r="M563" s="411">
        <v>8.8000000000000007</v>
      </c>
      <c r="N563" s="411">
        <v>72.900000000000006</v>
      </c>
      <c r="O563" s="411">
        <v>11.8</v>
      </c>
      <c r="P563" s="411">
        <v>4</v>
      </c>
      <c r="Q563" s="411">
        <v>2.4</v>
      </c>
      <c r="R563" s="411">
        <v>18.8</v>
      </c>
      <c r="T563"/>
      <c r="V563" s="410"/>
    </row>
    <row r="564" spans="1:22">
      <c r="A564" s="411" t="s">
        <v>1105</v>
      </c>
      <c r="B564" s="412">
        <v>563</v>
      </c>
      <c r="C564" s="413" t="s">
        <v>1134</v>
      </c>
      <c r="D564" s="413" t="s">
        <v>1133</v>
      </c>
      <c r="E564" s="414" t="s">
        <v>1458</v>
      </c>
      <c r="F564" s="413" t="s">
        <v>1107</v>
      </c>
      <c r="G564" s="412" t="s">
        <v>1132</v>
      </c>
      <c r="H564" s="414" t="str">
        <f t="shared" si="8"/>
        <v>BalearesBloqueE.ExistenteB2</v>
      </c>
      <c r="I564" s="411">
        <v>64.3</v>
      </c>
      <c r="J564" s="411">
        <v>12.8</v>
      </c>
      <c r="K564" s="411">
        <v>127.9</v>
      </c>
      <c r="L564" s="411">
        <v>16.7</v>
      </c>
      <c r="M564" s="411">
        <v>20.8</v>
      </c>
      <c r="N564" s="411">
        <v>165.5</v>
      </c>
      <c r="O564" s="411">
        <v>34.700000000000003</v>
      </c>
      <c r="P564" s="411">
        <v>4.9000000000000004</v>
      </c>
      <c r="Q564" s="411">
        <v>5.7</v>
      </c>
      <c r="R564" s="411">
        <v>45.2</v>
      </c>
      <c r="T564"/>
      <c r="V564" s="410"/>
    </row>
    <row r="565" spans="1:22">
      <c r="A565" s="411" t="s">
        <v>1105</v>
      </c>
      <c r="B565" s="412">
        <v>564</v>
      </c>
      <c r="C565" s="413" t="s">
        <v>1134</v>
      </c>
      <c r="D565" s="413" t="s">
        <v>1133</v>
      </c>
      <c r="E565" s="414" t="s">
        <v>1459</v>
      </c>
      <c r="F565" s="413" t="s">
        <v>1107</v>
      </c>
      <c r="G565" s="412" t="s">
        <v>1132</v>
      </c>
      <c r="H565" s="414" t="str">
        <f t="shared" si="8"/>
        <v>BalearesBloqueF.ExistenteB2</v>
      </c>
      <c r="I565" s="411">
        <v>70.099999999999994</v>
      </c>
      <c r="J565" s="411">
        <v>15.7</v>
      </c>
      <c r="K565" s="411">
        <v>139.5</v>
      </c>
      <c r="L565" s="411">
        <v>20.6</v>
      </c>
      <c r="M565" s="411">
        <v>22.7</v>
      </c>
      <c r="N565" s="411">
        <v>180.4</v>
      </c>
      <c r="O565" s="411">
        <v>40.6</v>
      </c>
      <c r="P565" s="411">
        <v>6</v>
      </c>
      <c r="Q565" s="411">
        <v>6.6</v>
      </c>
      <c r="R565" s="411">
        <v>51.1</v>
      </c>
      <c r="T565"/>
      <c r="V565" s="410"/>
    </row>
    <row r="566" spans="1:22">
      <c r="A566" s="411" t="s">
        <v>1105</v>
      </c>
      <c r="B566" s="412">
        <v>565</v>
      </c>
      <c r="C566" s="413" t="s">
        <v>1134</v>
      </c>
      <c r="D566" s="413" t="s">
        <v>1133</v>
      </c>
      <c r="E566" s="414" t="s">
        <v>1454</v>
      </c>
      <c r="F566" s="413" t="s">
        <v>1107</v>
      </c>
      <c r="G566" s="412" t="s">
        <v>1115</v>
      </c>
      <c r="H566" s="414" t="str">
        <f t="shared" si="8"/>
        <v>BalearesBloqueA.ExistenteB3</v>
      </c>
      <c r="I566" s="411">
        <v>4.5999999999999996</v>
      </c>
      <c r="J566" s="411">
        <v>5.5</v>
      </c>
      <c r="K566" s="411">
        <v>7.1</v>
      </c>
      <c r="L566" s="411">
        <v>7.2</v>
      </c>
      <c r="M566" s="411">
        <v>4.9000000000000004</v>
      </c>
      <c r="N566" s="411">
        <v>17.2</v>
      </c>
      <c r="O566" s="411">
        <v>2.2999999999999998</v>
      </c>
      <c r="P566" s="411">
        <v>2.1</v>
      </c>
      <c r="Q566" s="411">
        <v>1.3</v>
      </c>
      <c r="R566" s="411">
        <v>4.5</v>
      </c>
      <c r="T566"/>
      <c r="V566" s="410"/>
    </row>
    <row r="567" spans="1:22">
      <c r="A567" s="411" t="s">
        <v>1105</v>
      </c>
      <c r="B567" s="412">
        <v>566</v>
      </c>
      <c r="C567" s="413" t="s">
        <v>1134</v>
      </c>
      <c r="D567" s="413" t="s">
        <v>1133</v>
      </c>
      <c r="E567" s="414" t="s">
        <v>1455</v>
      </c>
      <c r="F567" s="413" t="s">
        <v>1107</v>
      </c>
      <c r="G567" s="412" t="s">
        <v>1115</v>
      </c>
      <c r="H567" s="414" t="str">
        <f t="shared" si="8"/>
        <v>BalearesBloqueB.ExistenteB3</v>
      </c>
      <c r="I567" s="411">
        <v>10.7</v>
      </c>
      <c r="J567" s="411">
        <v>8.9</v>
      </c>
      <c r="K567" s="411">
        <v>16.5</v>
      </c>
      <c r="L567" s="411">
        <v>11.7</v>
      </c>
      <c r="M567" s="411">
        <v>5.8</v>
      </c>
      <c r="N567" s="411">
        <v>32.5</v>
      </c>
      <c r="O567" s="411">
        <v>4.4000000000000004</v>
      </c>
      <c r="P567" s="411">
        <v>3.4</v>
      </c>
      <c r="Q567" s="411">
        <v>1.6</v>
      </c>
      <c r="R567" s="411">
        <v>8.6</v>
      </c>
      <c r="T567"/>
      <c r="V567" s="410"/>
    </row>
    <row r="568" spans="1:22">
      <c r="A568" s="411" t="s">
        <v>1105</v>
      </c>
      <c r="B568" s="412">
        <v>567</v>
      </c>
      <c r="C568" s="413" t="s">
        <v>1134</v>
      </c>
      <c r="D568" s="413" t="s">
        <v>1133</v>
      </c>
      <c r="E568" s="414" t="s">
        <v>1456</v>
      </c>
      <c r="F568" s="413" t="s">
        <v>1107</v>
      </c>
      <c r="G568" s="412" t="s">
        <v>1115</v>
      </c>
      <c r="H568" s="414" t="str">
        <f t="shared" si="8"/>
        <v>BalearesBloqueC.ExistenteB3</v>
      </c>
      <c r="I568" s="411">
        <v>19.2</v>
      </c>
      <c r="J568" s="411">
        <v>13.9</v>
      </c>
      <c r="K568" s="411">
        <v>29.8</v>
      </c>
      <c r="L568" s="411">
        <v>18.2</v>
      </c>
      <c r="M568" s="411">
        <v>7</v>
      </c>
      <c r="N568" s="411">
        <v>55</v>
      </c>
      <c r="O568" s="411">
        <v>7.4</v>
      </c>
      <c r="P568" s="411">
        <v>5.3</v>
      </c>
      <c r="Q568" s="411">
        <v>1.9</v>
      </c>
      <c r="R568" s="411">
        <v>14.5</v>
      </c>
      <c r="T568"/>
      <c r="V568" s="410"/>
    </row>
    <row r="569" spans="1:22">
      <c r="A569" s="411" t="s">
        <v>1105</v>
      </c>
      <c r="B569" s="412">
        <v>568</v>
      </c>
      <c r="C569" s="413" t="s">
        <v>1134</v>
      </c>
      <c r="D569" s="413" t="s">
        <v>1133</v>
      </c>
      <c r="E569" s="414" t="s">
        <v>1457</v>
      </c>
      <c r="F569" s="413" t="s">
        <v>1107</v>
      </c>
      <c r="G569" s="412" t="s">
        <v>1115</v>
      </c>
      <c r="H569" s="414" t="str">
        <f t="shared" si="8"/>
        <v>BalearesBloqueD.ExistenteB3</v>
      </c>
      <c r="I569" s="411">
        <v>32.200000000000003</v>
      </c>
      <c r="J569" s="411">
        <v>21.3</v>
      </c>
      <c r="K569" s="411">
        <v>49.9</v>
      </c>
      <c r="L569" s="411">
        <v>27.9</v>
      </c>
      <c r="M569" s="411">
        <v>8.8000000000000007</v>
      </c>
      <c r="N569" s="411">
        <v>88.2</v>
      </c>
      <c r="O569" s="411">
        <v>11.8</v>
      </c>
      <c r="P569" s="411">
        <v>8.1</v>
      </c>
      <c r="Q569" s="411">
        <v>2.4</v>
      </c>
      <c r="R569" s="411">
        <v>23.2</v>
      </c>
      <c r="T569"/>
      <c r="V569" s="410"/>
    </row>
    <row r="570" spans="1:22">
      <c r="A570" s="411" t="s">
        <v>1105</v>
      </c>
      <c r="B570" s="412">
        <v>569</v>
      </c>
      <c r="C570" s="413" t="s">
        <v>1134</v>
      </c>
      <c r="D570" s="413" t="s">
        <v>1133</v>
      </c>
      <c r="E570" s="414" t="s">
        <v>1458</v>
      </c>
      <c r="F570" s="413" t="s">
        <v>1107</v>
      </c>
      <c r="G570" s="412" t="s">
        <v>1115</v>
      </c>
      <c r="H570" s="414" t="str">
        <f t="shared" si="8"/>
        <v>BalearesBloqueE.ExistenteB3</v>
      </c>
      <c r="I570" s="411">
        <v>64.3</v>
      </c>
      <c r="J570" s="411">
        <v>26.3</v>
      </c>
      <c r="K570" s="411">
        <v>127.9</v>
      </c>
      <c r="L570" s="411">
        <v>34.5</v>
      </c>
      <c r="M570" s="411">
        <v>20.8</v>
      </c>
      <c r="N570" s="411">
        <v>183.2</v>
      </c>
      <c r="O570" s="411">
        <v>34.700000000000003</v>
      </c>
      <c r="P570" s="411">
        <v>10</v>
      </c>
      <c r="Q570" s="411">
        <v>5.7</v>
      </c>
      <c r="R570" s="411">
        <v>50.4</v>
      </c>
      <c r="T570"/>
      <c r="V570" s="410"/>
    </row>
    <row r="571" spans="1:22">
      <c r="A571" s="411" t="s">
        <v>1105</v>
      </c>
      <c r="B571" s="412">
        <v>570</v>
      </c>
      <c r="C571" s="413" t="s">
        <v>1134</v>
      </c>
      <c r="D571" s="413" t="s">
        <v>1133</v>
      </c>
      <c r="E571" s="414" t="s">
        <v>1459</v>
      </c>
      <c r="F571" s="413" t="s">
        <v>1107</v>
      </c>
      <c r="G571" s="412" t="s">
        <v>1115</v>
      </c>
      <c r="H571" s="414" t="str">
        <f t="shared" si="8"/>
        <v>BalearesBloqueF.ExistenteB3</v>
      </c>
      <c r="I571" s="411">
        <v>70.099999999999994</v>
      </c>
      <c r="J571" s="411">
        <v>32.4</v>
      </c>
      <c r="K571" s="411">
        <v>139.5</v>
      </c>
      <c r="L571" s="411">
        <v>42.4</v>
      </c>
      <c r="M571" s="411">
        <v>22.7</v>
      </c>
      <c r="N571" s="411">
        <v>199.7</v>
      </c>
      <c r="O571" s="411">
        <v>40.6</v>
      </c>
      <c r="P571" s="411">
        <v>12.3</v>
      </c>
      <c r="Q571" s="411">
        <v>6.6</v>
      </c>
      <c r="R571" s="411">
        <v>56.9</v>
      </c>
      <c r="T571"/>
      <c r="V571" s="410"/>
    </row>
    <row r="572" spans="1:22">
      <c r="A572" s="411" t="s">
        <v>1105</v>
      </c>
      <c r="B572" s="412">
        <v>571</v>
      </c>
      <c r="C572" s="413" t="s">
        <v>1134</v>
      </c>
      <c r="D572" s="413" t="s">
        <v>1133</v>
      </c>
      <c r="E572" s="414" t="s">
        <v>1454</v>
      </c>
      <c r="F572" s="413" t="s">
        <v>1107</v>
      </c>
      <c r="G572" s="412" t="s">
        <v>1116</v>
      </c>
      <c r="H572" s="414" t="str">
        <f t="shared" si="8"/>
        <v>BalearesBloqueA.ExistenteB4</v>
      </c>
      <c r="I572" s="411">
        <v>4.5999999999999996</v>
      </c>
      <c r="J572" s="411">
        <v>7.8</v>
      </c>
      <c r="K572" s="411">
        <v>7.1</v>
      </c>
      <c r="L572" s="411">
        <v>10.199999999999999</v>
      </c>
      <c r="M572" s="411">
        <v>4.8</v>
      </c>
      <c r="N572" s="411">
        <v>22.1</v>
      </c>
      <c r="O572" s="411">
        <v>2.2999999999999998</v>
      </c>
      <c r="P572" s="411">
        <v>2.9</v>
      </c>
      <c r="Q572" s="411">
        <v>1.3</v>
      </c>
      <c r="R572" s="411">
        <v>5.9</v>
      </c>
      <c r="T572"/>
      <c r="V572" s="410"/>
    </row>
    <row r="573" spans="1:22">
      <c r="A573" s="411" t="s">
        <v>1105</v>
      </c>
      <c r="B573" s="412">
        <v>572</v>
      </c>
      <c r="C573" s="413" t="s">
        <v>1134</v>
      </c>
      <c r="D573" s="413" t="s">
        <v>1133</v>
      </c>
      <c r="E573" s="414" t="s">
        <v>1455</v>
      </c>
      <c r="F573" s="413" t="s">
        <v>1107</v>
      </c>
      <c r="G573" s="412" t="s">
        <v>1116</v>
      </c>
      <c r="H573" s="414" t="str">
        <f t="shared" si="8"/>
        <v>BalearesBloqueB.ExistenteB4</v>
      </c>
      <c r="I573" s="411">
        <v>10.7</v>
      </c>
      <c r="J573" s="411">
        <v>12.6</v>
      </c>
      <c r="K573" s="411">
        <v>16.5</v>
      </c>
      <c r="L573" s="411">
        <v>16.5</v>
      </c>
      <c r="M573" s="411">
        <v>5.7</v>
      </c>
      <c r="N573" s="411">
        <v>38.200000000000003</v>
      </c>
      <c r="O573" s="411">
        <v>4.4000000000000004</v>
      </c>
      <c r="P573" s="411">
        <v>4.8</v>
      </c>
      <c r="Q573" s="411">
        <v>1.6</v>
      </c>
      <c r="R573" s="411">
        <v>10.199999999999999</v>
      </c>
      <c r="T573"/>
      <c r="V573" s="410"/>
    </row>
    <row r="574" spans="1:22">
      <c r="A574" s="411" t="s">
        <v>1105</v>
      </c>
      <c r="B574" s="412">
        <v>573</v>
      </c>
      <c r="C574" s="413" t="s">
        <v>1134</v>
      </c>
      <c r="D574" s="413" t="s">
        <v>1133</v>
      </c>
      <c r="E574" s="414" t="s">
        <v>1456</v>
      </c>
      <c r="F574" s="413" t="s">
        <v>1107</v>
      </c>
      <c r="G574" s="412" t="s">
        <v>1116</v>
      </c>
      <c r="H574" s="414" t="str">
        <f t="shared" si="8"/>
        <v>BalearesBloqueC.ExistenteB4</v>
      </c>
      <c r="I574" s="411">
        <v>19.2</v>
      </c>
      <c r="J574" s="411">
        <v>19.5</v>
      </c>
      <c r="K574" s="411">
        <v>29.8</v>
      </c>
      <c r="L574" s="411">
        <v>25.5</v>
      </c>
      <c r="M574" s="411">
        <v>6.9</v>
      </c>
      <c r="N574" s="411">
        <v>62.3</v>
      </c>
      <c r="O574" s="411">
        <v>7.4</v>
      </c>
      <c r="P574" s="411">
        <v>7.4</v>
      </c>
      <c r="Q574" s="411">
        <v>1.9</v>
      </c>
      <c r="R574" s="411">
        <v>16.600000000000001</v>
      </c>
      <c r="T574"/>
      <c r="V574" s="410"/>
    </row>
    <row r="575" spans="1:22">
      <c r="A575" s="411" t="s">
        <v>1105</v>
      </c>
      <c r="B575" s="412">
        <v>574</v>
      </c>
      <c r="C575" s="413" t="s">
        <v>1134</v>
      </c>
      <c r="D575" s="413" t="s">
        <v>1133</v>
      </c>
      <c r="E575" s="414" t="s">
        <v>1457</v>
      </c>
      <c r="F575" s="413" t="s">
        <v>1107</v>
      </c>
      <c r="G575" s="412" t="s">
        <v>1116</v>
      </c>
      <c r="H575" s="414" t="str">
        <f t="shared" si="8"/>
        <v>BalearesBloqueD.ExistenteB4</v>
      </c>
      <c r="I575" s="411">
        <v>32.200000000000003</v>
      </c>
      <c r="J575" s="411">
        <v>30</v>
      </c>
      <c r="K575" s="411">
        <v>49.9</v>
      </c>
      <c r="L575" s="411">
        <v>39.299999999999997</v>
      </c>
      <c r="M575" s="411">
        <v>8.6999999999999993</v>
      </c>
      <c r="N575" s="411">
        <v>97.8</v>
      </c>
      <c r="O575" s="411">
        <v>11.8</v>
      </c>
      <c r="P575" s="411">
        <v>11.4</v>
      </c>
      <c r="Q575" s="411">
        <v>2.4</v>
      </c>
      <c r="R575" s="411">
        <v>26.1</v>
      </c>
      <c r="T575"/>
      <c r="V575" s="410"/>
    </row>
    <row r="576" spans="1:22">
      <c r="A576" s="411" t="s">
        <v>1105</v>
      </c>
      <c r="B576" s="412">
        <v>575</v>
      </c>
      <c r="C576" s="413" t="s">
        <v>1134</v>
      </c>
      <c r="D576" s="413" t="s">
        <v>1133</v>
      </c>
      <c r="E576" s="414" t="s">
        <v>1458</v>
      </c>
      <c r="F576" s="413" t="s">
        <v>1107</v>
      </c>
      <c r="G576" s="412" t="s">
        <v>1116</v>
      </c>
      <c r="H576" s="414" t="str">
        <f t="shared" si="8"/>
        <v>BalearesBloqueE.ExistenteB4</v>
      </c>
      <c r="I576" s="411">
        <v>64.3</v>
      </c>
      <c r="J576" s="411">
        <v>36.9</v>
      </c>
      <c r="K576" s="411">
        <v>127.9</v>
      </c>
      <c r="L576" s="411">
        <v>48.3</v>
      </c>
      <c r="M576" s="411">
        <v>20.399999999999999</v>
      </c>
      <c r="N576" s="411">
        <v>196.6</v>
      </c>
      <c r="O576" s="411">
        <v>34.700000000000003</v>
      </c>
      <c r="P576" s="411">
        <v>14</v>
      </c>
      <c r="Q576" s="411">
        <v>5.6</v>
      </c>
      <c r="R576" s="411">
        <v>54.3</v>
      </c>
      <c r="T576"/>
      <c r="V576" s="410"/>
    </row>
    <row r="577" spans="1:22">
      <c r="A577" s="411" t="s">
        <v>1105</v>
      </c>
      <c r="B577" s="412">
        <v>576</v>
      </c>
      <c r="C577" s="413" t="s">
        <v>1134</v>
      </c>
      <c r="D577" s="413" t="s">
        <v>1133</v>
      </c>
      <c r="E577" s="414" t="s">
        <v>1459</v>
      </c>
      <c r="F577" s="413" t="s">
        <v>1107</v>
      </c>
      <c r="G577" s="412" t="s">
        <v>1116</v>
      </c>
      <c r="H577" s="414" t="str">
        <f t="shared" si="8"/>
        <v>BalearesBloqueF.ExistenteB4</v>
      </c>
      <c r="I577" s="411">
        <v>70.099999999999994</v>
      </c>
      <c r="J577" s="411">
        <v>45.4</v>
      </c>
      <c r="K577" s="411">
        <v>139.5</v>
      </c>
      <c r="L577" s="411">
        <v>59.4</v>
      </c>
      <c r="M577" s="411">
        <v>22.2</v>
      </c>
      <c r="N577" s="411">
        <v>214.3</v>
      </c>
      <c r="O577" s="411">
        <v>40.6</v>
      </c>
      <c r="P577" s="411">
        <v>17.2</v>
      </c>
      <c r="Q577" s="411">
        <v>6.5</v>
      </c>
      <c r="R577" s="411">
        <v>59.2</v>
      </c>
      <c r="T577"/>
      <c r="V577" s="410"/>
    </row>
    <row r="578" spans="1:22">
      <c r="A578" s="411" t="s">
        <v>1105</v>
      </c>
      <c r="B578" s="412">
        <v>577</v>
      </c>
      <c r="C578" s="413" t="s">
        <v>1134</v>
      </c>
      <c r="D578" s="413" t="s">
        <v>1133</v>
      </c>
      <c r="E578" s="414" t="s">
        <v>1454</v>
      </c>
      <c r="F578" s="413" t="s">
        <v>1107</v>
      </c>
      <c r="G578" s="412" t="s">
        <v>1117</v>
      </c>
      <c r="H578" s="414" t="str">
        <f t="shared" ref="H578:H641" si="9">_xlfn.CONCAT(C578:G578)</f>
        <v>BalearesBloqueA.ExistenteC1</v>
      </c>
      <c r="I578" s="411">
        <v>7.7</v>
      </c>
      <c r="J578" s="411" t="s">
        <v>1122</v>
      </c>
      <c r="K578" s="411">
        <v>12</v>
      </c>
      <c r="L578" s="411" t="s">
        <v>1122</v>
      </c>
      <c r="M578" s="411">
        <v>5.8</v>
      </c>
      <c r="N578" s="411">
        <v>23.3</v>
      </c>
      <c r="O578" s="411">
        <v>3.9</v>
      </c>
      <c r="P578" s="411" t="s">
        <v>1122</v>
      </c>
      <c r="Q578" s="411">
        <v>1.6</v>
      </c>
      <c r="R578" s="411">
        <v>5.8</v>
      </c>
      <c r="T578"/>
      <c r="V578" s="410"/>
    </row>
    <row r="579" spans="1:22">
      <c r="A579" s="411" t="s">
        <v>1105</v>
      </c>
      <c r="B579" s="412">
        <v>578</v>
      </c>
      <c r="C579" s="413" t="s">
        <v>1134</v>
      </c>
      <c r="D579" s="413" t="s">
        <v>1133</v>
      </c>
      <c r="E579" s="414" t="s">
        <v>1455</v>
      </c>
      <c r="F579" s="413" t="s">
        <v>1107</v>
      </c>
      <c r="G579" s="412" t="s">
        <v>1117</v>
      </c>
      <c r="H579" s="414" t="str">
        <f t="shared" si="9"/>
        <v>BalearesBloqueB.ExistenteC1</v>
      </c>
      <c r="I579" s="411">
        <v>17.899999999999999</v>
      </c>
      <c r="J579" s="411" t="s">
        <v>1122</v>
      </c>
      <c r="K579" s="411">
        <v>27.8</v>
      </c>
      <c r="L579" s="411" t="s">
        <v>1122</v>
      </c>
      <c r="M579" s="411">
        <v>6.9</v>
      </c>
      <c r="N579" s="411">
        <v>37.9</v>
      </c>
      <c r="O579" s="411">
        <v>7.3</v>
      </c>
      <c r="P579" s="411" t="s">
        <v>1122</v>
      </c>
      <c r="Q579" s="411">
        <v>1.9</v>
      </c>
      <c r="R579" s="411">
        <v>9.4</v>
      </c>
      <c r="T579"/>
      <c r="V579" s="410"/>
    </row>
    <row r="580" spans="1:22">
      <c r="A580" s="411" t="s">
        <v>1105</v>
      </c>
      <c r="B580" s="412">
        <v>579</v>
      </c>
      <c r="C580" s="413" t="s">
        <v>1134</v>
      </c>
      <c r="D580" s="413" t="s">
        <v>1133</v>
      </c>
      <c r="E580" s="414" t="s">
        <v>1456</v>
      </c>
      <c r="F580" s="413" t="s">
        <v>1107</v>
      </c>
      <c r="G580" s="412" t="s">
        <v>1117</v>
      </c>
      <c r="H580" s="414" t="str">
        <f t="shared" si="9"/>
        <v>BalearesBloqueC.ExistenteC1</v>
      </c>
      <c r="I580" s="411">
        <v>32.4</v>
      </c>
      <c r="J580" s="411" t="s">
        <v>1122</v>
      </c>
      <c r="K580" s="411">
        <v>50.1</v>
      </c>
      <c r="L580" s="411" t="s">
        <v>1122</v>
      </c>
      <c r="M580" s="411">
        <v>8.3000000000000007</v>
      </c>
      <c r="N580" s="411">
        <v>58.7</v>
      </c>
      <c r="O580" s="411">
        <v>12.4</v>
      </c>
      <c r="P580" s="411" t="s">
        <v>1122</v>
      </c>
      <c r="Q580" s="411">
        <v>2.2999999999999998</v>
      </c>
      <c r="R580" s="411">
        <v>14.6</v>
      </c>
      <c r="T580"/>
      <c r="V580" s="410"/>
    </row>
    <row r="581" spans="1:22">
      <c r="A581" s="411" t="s">
        <v>1105</v>
      </c>
      <c r="B581" s="412">
        <v>580</v>
      </c>
      <c r="C581" s="413" t="s">
        <v>1134</v>
      </c>
      <c r="D581" s="413" t="s">
        <v>1133</v>
      </c>
      <c r="E581" s="414" t="s">
        <v>1457</v>
      </c>
      <c r="F581" s="413" t="s">
        <v>1107</v>
      </c>
      <c r="G581" s="412" t="s">
        <v>1117</v>
      </c>
      <c r="H581" s="414" t="str">
        <f t="shared" si="9"/>
        <v>BalearesBloqueD.ExistenteC1</v>
      </c>
      <c r="I581" s="411">
        <v>54.2</v>
      </c>
      <c r="J581" s="411" t="s">
        <v>1122</v>
      </c>
      <c r="K581" s="411">
        <v>83.9</v>
      </c>
      <c r="L581" s="411" t="s">
        <v>1122</v>
      </c>
      <c r="M581" s="411">
        <v>10.5</v>
      </c>
      <c r="N581" s="411">
        <v>90.2</v>
      </c>
      <c r="O581" s="411">
        <v>19.899999999999999</v>
      </c>
      <c r="P581" s="411" t="s">
        <v>1122</v>
      </c>
      <c r="Q581" s="411">
        <v>2.9</v>
      </c>
      <c r="R581" s="411">
        <v>22.5</v>
      </c>
      <c r="T581"/>
      <c r="V581" s="410"/>
    </row>
    <row r="582" spans="1:22">
      <c r="A582" s="411" t="s">
        <v>1105</v>
      </c>
      <c r="B582" s="412">
        <v>581</v>
      </c>
      <c r="C582" s="413" t="s">
        <v>1134</v>
      </c>
      <c r="D582" s="413" t="s">
        <v>1133</v>
      </c>
      <c r="E582" s="414" t="s">
        <v>1458</v>
      </c>
      <c r="F582" s="413" t="s">
        <v>1107</v>
      </c>
      <c r="G582" s="412" t="s">
        <v>1117</v>
      </c>
      <c r="H582" s="414" t="str">
        <f t="shared" si="9"/>
        <v>BalearesBloqueE.ExistenteC1</v>
      </c>
      <c r="I582" s="411">
        <v>99.8</v>
      </c>
      <c r="J582" s="411" t="s">
        <v>1122</v>
      </c>
      <c r="K582" s="411">
        <v>198.6</v>
      </c>
      <c r="L582" s="411" t="s">
        <v>1122</v>
      </c>
      <c r="M582" s="411">
        <v>21.5</v>
      </c>
      <c r="N582" s="411">
        <v>220</v>
      </c>
      <c r="O582" s="411">
        <v>53.9</v>
      </c>
      <c r="P582" s="411" t="s">
        <v>1122</v>
      </c>
      <c r="Q582" s="411">
        <v>5.9</v>
      </c>
      <c r="R582" s="411">
        <v>59.7</v>
      </c>
      <c r="T582"/>
      <c r="V582" s="410"/>
    </row>
    <row r="583" spans="1:22">
      <c r="A583" s="411" t="s">
        <v>1105</v>
      </c>
      <c r="B583" s="412">
        <v>582</v>
      </c>
      <c r="C583" s="413" t="s">
        <v>1134</v>
      </c>
      <c r="D583" s="413" t="s">
        <v>1133</v>
      </c>
      <c r="E583" s="414" t="s">
        <v>1459</v>
      </c>
      <c r="F583" s="413" t="s">
        <v>1107</v>
      </c>
      <c r="G583" s="412" t="s">
        <v>1117</v>
      </c>
      <c r="H583" s="414" t="str">
        <f t="shared" si="9"/>
        <v>BalearesBloqueF.ExistenteC1</v>
      </c>
      <c r="I583" s="411">
        <v>108.8</v>
      </c>
      <c r="J583" s="411" t="s">
        <v>1122</v>
      </c>
      <c r="K583" s="411">
        <v>232.3</v>
      </c>
      <c r="L583" s="411" t="s">
        <v>1122</v>
      </c>
      <c r="M583" s="411">
        <v>23.4</v>
      </c>
      <c r="N583" s="411">
        <v>248.6</v>
      </c>
      <c r="O583" s="411">
        <v>63</v>
      </c>
      <c r="P583" s="411" t="s">
        <v>1122</v>
      </c>
      <c r="Q583" s="411">
        <v>6.9</v>
      </c>
      <c r="R583" s="411">
        <v>71.7</v>
      </c>
      <c r="T583"/>
      <c r="V583" s="410"/>
    </row>
    <row r="584" spans="1:22">
      <c r="A584" s="411" t="s">
        <v>1105</v>
      </c>
      <c r="B584" s="412">
        <v>583</v>
      </c>
      <c r="C584" s="413" t="s">
        <v>1134</v>
      </c>
      <c r="D584" s="413" t="s">
        <v>1133</v>
      </c>
      <c r="E584" s="414" t="s">
        <v>1454</v>
      </c>
      <c r="F584" s="413" t="s">
        <v>1107</v>
      </c>
      <c r="G584" s="412" t="s">
        <v>1118</v>
      </c>
      <c r="H584" s="414" t="str">
        <f t="shared" si="9"/>
        <v>BalearesBloqueA.ExistenteC2</v>
      </c>
      <c r="I584" s="411">
        <v>7.7</v>
      </c>
      <c r="J584" s="411">
        <v>2.1</v>
      </c>
      <c r="K584" s="411">
        <v>12</v>
      </c>
      <c r="L584" s="411">
        <v>2.7</v>
      </c>
      <c r="M584" s="411">
        <v>5.8</v>
      </c>
      <c r="N584" s="411">
        <v>26.8</v>
      </c>
      <c r="O584" s="411">
        <v>3.9</v>
      </c>
      <c r="P584" s="411">
        <v>0.8</v>
      </c>
      <c r="Q584" s="411">
        <v>1.6</v>
      </c>
      <c r="R584" s="411">
        <v>6.8</v>
      </c>
      <c r="T584"/>
      <c r="V584" s="410"/>
    </row>
    <row r="585" spans="1:22">
      <c r="A585" s="411" t="s">
        <v>1105</v>
      </c>
      <c r="B585" s="412">
        <v>584</v>
      </c>
      <c r="C585" s="413" t="s">
        <v>1134</v>
      </c>
      <c r="D585" s="413" t="s">
        <v>1133</v>
      </c>
      <c r="E585" s="414" t="s">
        <v>1455</v>
      </c>
      <c r="F585" s="413" t="s">
        <v>1107</v>
      </c>
      <c r="G585" s="412" t="s">
        <v>1118</v>
      </c>
      <c r="H585" s="414" t="str">
        <f t="shared" si="9"/>
        <v>BalearesBloqueB.ExistenteC2</v>
      </c>
      <c r="I585" s="411">
        <v>17.899999999999999</v>
      </c>
      <c r="J585" s="411">
        <v>3.9</v>
      </c>
      <c r="K585" s="411">
        <v>27.8</v>
      </c>
      <c r="L585" s="411">
        <v>5.0999999999999996</v>
      </c>
      <c r="M585" s="411">
        <v>6.8</v>
      </c>
      <c r="N585" s="411">
        <v>43.4</v>
      </c>
      <c r="O585" s="411">
        <v>7.3</v>
      </c>
      <c r="P585" s="411">
        <v>1.5</v>
      </c>
      <c r="Q585" s="411">
        <v>1.9</v>
      </c>
      <c r="R585" s="411">
        <v>11</v>
      </c>
      <c r="T585"/>
      <c r="V585" s="410"/>
    </row>
    <row r="586" spans="1:22">
      <c r="A586" s="411" t="s">
        <v>1105</v>
      </c>
      <c r="B586" s="412">
        <v>585</v>
      </c>
      <c r="C586" s="413" t="s">
        <v>1134</v>
      </c>
      <c r="D586" s="413" t="s">
        <v>1133</v>
      </c>
      <c r="E586" s="414" t="s">
        <v>1456</v>
      </c>
      <c r="F586" s="413" t="s">
        <v>1107</v>
      </c>
      <c r="G586" s="412" t="s">
        <v>1118</v>
      </c>
      <c r="H586" s="414" t="str">
        <f t="shared" si="9"/>
        <v>BalearesBloqueC.ExistenteC2</v>
      </c>
      <c r="I586" s="411">
        <v>32.4</v>
      </c>
      <c r="J586" s="411">
        <v>6.6</v>
      </c>
      <c r="K586" s="411">
        <v>50.1</v>
      </c>
      <c r="L586" s="411">
        <v>8.6999999999999993</v>
      </c>
      <c r="M586" s="411">
        <v>8.3000000000000007</v>
      </c>
      <c r="N586" s="411">
        <v>67.3</v>
      </c>
      <c r="O586" s="411">
        <v>12.4</v>
      </c>
      <c r="P586" s="411">
        <v>2.5</v>
      </c>
      <c r="Q586" s="411">
        <v>2.2999999999999998</v>
      </c>
      <c r="R586" s="411">
        <v>17.100000000000001</v>
      </c>
      <c r="T586"/>
      <c r="V586" s="410"/>
    </row>
    <row r="587" spans="1:22">
      <c r="A587" s="411" t="s">
        <v>1105</v>
      </c>
      <c r="B587" s="412">
        <v>586</v>
      </c>
      <c r="C587" s="413" t="s">
        <v>1134</v>
      </c>
      <c r="D587" s="413" t="s">
        <v>1133</v>
      </c>
      <c r="E587" s="414" t="s">
        <v>1457</v>
      </c>
      <c r="F587" s="413" t="s">
        <v>1107</v>
      </c>
      <c r="G587" s="412" t="s">
        <v>1118</v>
      </c>
      <c r="H587" s="414" t="str">
        <f t="shared" si="9"/>
        <v>BalearesBloqueD.ExistenteC2</v>
      </c>
      <c r="I587" s="411">
        <v>54.2</v>
      </c>
      <c r="J587" s="411">
        <v>10.6</v>
      </c>
      <c r="K587" s="411">
        <v>83.9</v>
      </c>
      <c r="L587" s="411">
        <v>13.9</v>
      </c>
      <c r="M587" s="411">
        <v>10.4</v>
      </c>
      <c r="N587" s="411">
        <v>103.4</v>
      </c>
      <c r="O587" s="411">
        <v>19.899999999999999</v>
      </c>
      <c r="P587" s="411">
        <v>4</v>
      </c>
      <c r="Q587" s="411">
        <v>2.8</v>
      </c>
      <c r="R587" s="411">
        <v>26.3</v>
      </c>
      <c r="T587"/>
      <c r="V587" s="410"/>
    </row>
    <row r="588" spans="1:22">
      <c r="A588" s="411" t="s">
        <v>1105</v>
      </c>
      <c r="B588" s="412">
        <v>587</v>
      </c>
      <c r="C588" s="413" t="s">
        <v>1134</v>
      </c>
      <c r="D588" s="413" t="s">
        <v>1133</v>
      </c>
      <c r="E588" s="414" t="s">
        <v>1458</v>
      </c>
      <c r="F588" s="413" t="s">
        <v>1107</v>
      </c>
      <c r="G588" s="412" t="s">
        <v>1118</v>
      </c>
      <c r="H588" s="414" t="str">
        <f t="shared" si="9"/>
        <v>BalearesBloqueE.ExistenteC2</v>
      </c>
      <c r="I588" s="411">
        <v>99.8</v>
      </c>
      <c r="J588" s="411">
        <v>12.8</v>
      </c>
      <c r="K588" s="411">
        <v>198.6</v>
      </c>
      <c r="L588" s="411">
        <v>16.7</v>
      </c>
      <c r="M588" s="411">
        <v>21.3</v>
      </c>
      <c r="N588" s="411">
        <v>236.6</v>
      </c>
      <c r="O588" s="411">
        <v>53.9</v>
      </c>
      <c r="P588" s="411">
        <v>4.9000000000000004</v>
      </c>
      <c r="Q588" s="411">
        <v>5.8</v>
      </c>
      <c r="R588" s="411">
        <v>64.5</v>
      </c>
      <c r="T588"/>
      <c r="V588" s="410"/>
    </row>
    <row r="589" spans="1:22">
      <c r="A589" s="411" t="s">
        <v>1105</v>
      </c>
      <c r="B589" s="412">
        <v>588</v>
      </c>
      <c r="C589" s="413" t="s">
        <v>1134</v>
      </c>
      <c r="D589" s="413" t="s">
        <v>1133</v>
      </c>
      <c r="E589" s="414" t="s">
        <v>1459</v>
      </c>
      <c r="F589" s="413" t="s">
        <v>1107</v>
      </c>
      <c r="G589" s="412" t="s">
        <v>1118</v>
      </c>
      <c r="H589" s="414" t="str">
        <f t="shared" si="9"/>
        <v>BalearesBloqueF.ExistenteC2</v>
      </c>
      <c r="I589" s="411">
        <v>108.8</v>
      </c>
      <c r="J589" s="411">
        <v>15.7</v>
      </c>
      <c r="K589" s="411">
        <v>232.3</v>
      </c>
      <c r="L589" s="411">
        <v>20.6</v>
      </c>
      <c r="M589" s="411">
        <v>23.2</v>
      </c>
      <c r="N589" s="411">
        <v>267.3</v>
      </c>
      <c r="O589" s="411">
        <v>63</v>
      </c>
      <c r="P589" s="411">
        <v>6</v>
      </c>
      <c r="Q589" s="411">
        <v>6.8</v>
      </c>
      <c r="R589" s="411">
        <v>75.5</v>
      </c>
      <c r="T589"/>
      <c r="V589" s="410"/>
    </row>
    <row r="590" spans="1:22">
      <c r="A590" s="411" t="s">
        <v>1105</v>
      </c>
      <c r="B590" s="412">
        <v>589</v>
      </c>
      <c r="C590" s="413" t="s">
        <v>1134</v>
      </c>
      <c r="D590" s="413" t="s">
        <v>1133</v>
      </c>
      <c r="E590" s="414" t="s">
        <v>1454</v>
      </c>
      <c r="F590" s="413" t="s">
        <v>1107</v>
      </c>
      <c r="G590" s="412" t="s">
        <v>1119</v>
      </c>
      <c r="H590" s="414" t="str">
        <f t="shared" si="9"/>
        <v>BalearesBloqueA.ExistenteC3</v>
      </c>
      <c r="I590" s="411">
        <v>7.7</v>
      </c>
      <c r="J590" s="411">
        <v>5.5</v>
      </c>
      <c r="K590" s="411">
        <v>12</v>
      </c>
      <c r="L590" s="411">
        <v>7.2</v>
      </c>
      <c r="M590" s="411">
        <v>5.8</v>
      </c>
      <c r="N590" s="411">
        <v>27.2</v>
      </c>
      <c r="O590" s="411">
        <v>3.9</v>
      </c>
      <c r="P590" s="411">
        <v>2.1</v>
      </c>
      <c r="Q590" s="411">
        <v>1.6</v>
      </c>
      <c r="R590" s="411">
        <v>7</v>
      </c>
      <c r="T590"/>
      <c r="V590" s="410"/>
    </row>
    <row r="591" spans="1:22">
      <c r="A591" s="411" t="s">
        <v>1105</v>
      </c>
      <c r="B591" s="412">
        <v>590</v>
      </c>
      <c r="C591" s="413" t="s">
        <v>1134</v>
      </c>
      <c r="D591" s="413" t="s">
        <v>1133</v>
      </c>
      <c r="E591" s="414" t="s">
        <v>1455</v>
      </c>
      <c r="F591" s="413" t="s">
        <v>1107</v>
      </c>
      <c r="G591" s="412" t="s">
        <v>1119</v>
      </c>
      <c r="H591" s="414" t="str">
        <f t="shared" si="9"/>
        <v>BalearesBloqueB.ExistenteC3</v>
      </c>
      <c r="I591" s="411">
        <v>17.899999999999999</v>
      </c>
      <c r="J591" s="411">
        <v>8.9</v>
      </c>
      <c r="K591" s="411">
        <v>27.8</v>
      </c>
      <c r="L591" s="411">
        <v>11.7</v>
      </c>
      <c r="M591" s="411">
        <v>6.8</v>
      </c>
      <c r="N591" s="411">
        <v>47</v>
      </c>
      <c r="O591" s="411">
        <v>7.3</v>
      </c>
      <c r="P591" s="411">
        <v>3.4</v>
      </c>
      <c r="Q591" s="411">
        <v>1.9</v>
      </c>
      <c r="R591" s="411">
        <v>12.2</v>
      </c>
      <c r="T591"/>
      <c r="V591" s="410"/>
    </row>
    <row r="592" spans="1:22">
      <c r="A592" s="411" t="s">
        <v>1105</v>
      </c>
      <c r="B592" s="412">
        <v>591</v>
      </c>
      <c r="C592" s="413" t="s">
        <v>1134</v>
      </c>
      <c r="D592" s="413" t="s">
        <v>1133</v>
      </c>
      <c r="E592" s="414" t="s">
        <v>1456</v>
      </c>
      <c r="F592" s="413" t="s">
        <v>1107</v>
      </c>
      <c r="G592" s="412" t="s">
        <v>1119</v>
      </c>
      <c r="H592" s="414" t="str">
        <f t="shared" si="9"/>
        <v>BalearesBloqueC.ExistenteC3</v>
      </c>
      <c r="I592" s="411">
        <v>32.4</v>
      </c>
      <c r="J592" s="411">
        <v>13.9</v>
      </c>
      <c r="K592" s="411">
        <v>50.1</v>
      </c>
      <c r="L592" s="411">
        <v>18.2</v>
      </c>
      <c r="M592" s="411">
        <v>8.3000000000000007</v>
      </c>
      <c r="N592" s="411">
        <v>76.8</v>
      </c>
      <c r="O592" s="411">
        <v>12.4</v>
      </c>
      <c r="P592" s="411">
        <v>5.3</v>
      </c>
      <c r="Q592" s="411">
        <v>2.2999999999999998</v>
      </c>
      <c r="R592" s="411">
        <v>19.899999999999999</v>
      </c>
      <c r="T592"/>
      <c r="V592" s="410"/>
    </row>
    <row r="593" spans="1:22">
      <c r="A593" s="411" t="s">
        <v>1105</v>
      </c>
      <c r="B593" s="412">
        <v>592</v>
      </c>
      <c r="C593" s="413" t="s">
        <v>1134</v>
      </c>
      <c r="D593" s="413" t="s">
        <v>1133</v>
      </c>
      <c r="E593" s="414" t="s">
        <v>1457</v>
      </c>
      <c r="F593" s="413" t="s">
        <v>1107</v>
      </c>
      <c r="G593" s="412" t="s">
        <v>1119</v>
      </c>
      <c r="H593" s="414" t="str">
        <f t="shared" si="9"/>
        <v>BalearesBloqueD.ExistenteC3</v>
      </c>
      <c r="I593" s="411">
        <v>54.2</v>
      </c>
      <c r="J593" s="411">
        <v>21.3</v>
      </c>
      <c r="K593" s="411">
        <v>83.9</v>
      </c>
      <c r="L593" s="411">
        <v>27.9</v>
      </c>
      <c r="M593" s="411">
        <v>10.4</v>
      </c>
      <c r="N593" s="411">
        <v>120.5</v>
      </c>
      <c r="O593" s="411">
        <v>19.899999999999999</v>
      </c>
      <c r="P593" s="411">
        <v>8.1</v>
      </c>
      <c r="Q593" s="411">
        <v>2.8</v>
      </c>
      <c r="R593" s="411">
        <v>31.2</v>
      </c>
      <c r="T593"/>
      <c r="V593" s="410"/>
    </row>
    <row r="594" spans="1:22">
      <c r="A594" s="411" t="s">
        <v>1105</v>
      </c>
      <c r="B594" s="412">
        <v>593</v>
      </c>
      <c r="C594" s="413" t="s">
        <v>1134</v>
      </c>
      <c r="D594" s="413" t="s">
        <v>1133</v>
      </c>
      <c r="E594" s="414" t="s">
        <v>1458</v>
      </c>
      <c r="F594" s="413" t="s">
        <v>1107</v>
      </c>
      <c r="G594" s="412" t="s">
        <v>1119</v>
      </c>
      <c r="H594" s="414" t="str">
        <f t="shared" si="9"/>
        <v>BalearesBloqueE.ExistenteC3</v>
      </c>
      <c r="I594" s="411">
        <v>99.8</v>
      </c>
      <c r="J594" s="411">
        <v>26.3</v>
      </c>
      <c r="K594" s="411">
        <v>198.6</v>
      </c>
      <c r="L594" s="411">
        <v>34.5</v>
      </c>
      <c r="M594" s="411">
        <v>21.3</v>
      </c>
      <c r="N594" s="411">
        <v>254.3</v>
      </c>
      <c r="O594" s="411">
        <v>53.9</v>
      </c>
      <c r="P594" s="411">
        <v>10</v>
      </c>
      <c r="Q594" s="411">
        <v>5.8</v>
      </c>
      <c r="R594" s="411">
        <v>69.7</v>
      </c>
      <c r="T594"/>
      <c r="V594" s="410"/>
    </row>
    <row r="595" spans="1:22">
      <c r="A595" s="411" t="s">
        <v>1105</v>
      </c>
      <c r="B595" s="412">
        <v>594</v>
      </c>
      <c r="C595" s="413" t="s">
        <v>1134</v>
      </c>
      <c r="D595" s="413" t="s">
        <v>1133</v>
      </c>
      <c r="E595" s="414" t="s">
        <v>1459</v>
      </c>
      <c r="F595" s="413" t="s">
        <v>1107</v>
      </c>
      <c r="G595" s="412" t="s">
        <v>1119</v>
      </c>
      <c r="H595" s="414" t="str">
        <f t="shared" si="9"/>
        <v>BalearesBloqueF.ExistenteC3</v>
      </c>
      <c r="I595" s="411">
        <v>108.8</v>
      </c>
      <c r="J595" s="411">
        <v>32.4</v>
      </c>
      <c r="K595" s="411">
        <v>232.3</v>
      </c>
      <c r="L595" s="411">
        <v>42.4</v>
      </c>
      <c r="M595" s="411">
        <v>23.2</v>
      </c>
      <c r="N595" s="411">
        <v>277.2</v>
      </c>
      <c r="O595" s="411">
        <v>63</v>
      </c>
      <c r="P595" s="411">
        <v>12.3</v>
      </c>
      <c r="Q595" s="411">
        <v>6.8</v>
      </c>
      <c r="R595" s="411">
        <v>78.8</v>
      </c>
      <c r="T595"/>
      <c r="V595" s="410"/>
    </row>
    <row r="596" spans="1:22">
      <c r="A596" s="411" t="s">
        <v>1105</v>
      </c>
      <c r="B596" s="412">
        <v>595</v>
      </c>
      <c r="C596" s="413" t="s">
        <v>1134</v>
      </c>
      <c r="D596" s="413" t="s">
        <v>1133</v>
      </c>
      <c r="E596" s="414" t="s">
        <v>1454</v>
      </c>
      <c r="F596" s="413" t="s">
        <v>1107</v>
      </c>
      <c r="G596" s="412" t="s">
        <v>1120</v>
      </c>
      <c r="H596" s="414" t="str">
        <f t="shared" si="9"/>
        <v>BalearesBloqueA.ExistenteC4</v>
      </c>
      <c r="I596" s="411">
        <v>7.7</v>
      </c>
      <c r="J596" s="411">
        <v>7.8</v>
      </c>
      <c r="K596" s="411">
        <v>12</v>
      </c>
      <c r="L596" s="411">
        <v>10.199999999999999</v>
      </c>
      <c r="M596" s="411">
        <v>5.7</v>
      </c>
      <c r="N596" s="411">
        <v>29.8</v>
      </c>
      <c r="O596" s="411">
        <v>3.9</v>
      </c>
      <c r="P596" s="411">
        <v>2.9</v>
      </c>
      <c r="Q596" s="411">
        <v>1.5</v>
      </c>
      <c r="R596" s="411">
        <v>7.8</v>
      </c>
      <c r="T596"/>
      <c r="V596" s="410"/>
    </row>
    <row r="597" spans="1:22">
      <c r="A597" s="411" t="s">
        <v>1105</v>
      </c>
      <c r="B597" s="412">
        <v>596</v>
      </c>
      <c r="C597" s="413" t="s">
        <v>1134</v>
      </c>
      <c r="D597" s="413" t="s">
        <v>1133</v>
      </c>
      <c r="E597" s="414" t="s">
        <v>1455</v>
      </c>
      <c r="F597" s="413" t="s">
        <v>1107</v>
      </c>
      <c r="G597" s="412" t="s">
        <v>1120</v>
      </c>
      <c r="H597" s="414" t="str">
        <f t="shared" si="9"/>
        <v>BalearesBloqueB.ExistenteC4</v>
      </c>
      <c r="I597" s="411">
        <v>17.899999999999999</v>
      </c>
      <c r="J597" s="411">
        <v>12.6</v>
      </c>
      <c r="K597" s="411">
        <v>27.8</v>
      </c>
      <c r="L597" s="411">
        <v>16.5</v>
      </c>
      <c r="M597" s="411">
        <v>6.7</v>
      </c>
      <c r="N597" s="411">
        <v>51.5</v>
      </c>
      <c r="O597" s="411">
        <v>7.3</v>
      </c>
      <c r="P597" s="411">
        <v>4.8</v>
      </c>
      <c r="Q597" s="411">
        <v>1.8</v>
      </c>
      <c r="R597" s="411">
        <v>13.5</v>
      </c>
      <c r="T597"/>
      <c r="V597" s="410"/>
    </row>
    <row r="598" spans="1:22">
      <c r="A598" s="411" t="s">
        <v>1105</v>
      </c>
      <c r="B598" s="412">
        <v>597</v>
      </c>
      <c r="C598" s="413" t="s">
        <v>1134</v>
      </c>
      <c r="D598" s="413" t="s">
        <v>1133</v>
      </c>
      <c r="E598" s="414" t="s">
        <v>1456</v>
      </c>
      <c r="F598" s="413" t="s">
        <v>1107</v>
      </c>
      <c r="G598" s="412" t="s">
        <v>1120</v>
      </c>
      <c r="H598" s="414" t="str">
        <f t="shared" si="9"/>
        <v>BalearesBloqueC.ExistenteC4</v>
      </c>
      <c r="I598" s="411">
        <v>32.4</v>
      </c>
      <c r="J598" s="411">
        <v>19.5</v>
      </c>
      <c r="K598" s="411">
        <v>50.1</v>
      </c>
      <c r="L598" s="411">
        <v>25.5</v>
      </c>
      <c r="M598" s="411">
        <v>8.1</v>
      </c>
      <c r="N598" s="411">
        <v>84</v>
      </c>
      <c r="O598" s="411">
        <v>12.4</v>
      </c>
      <c r="P598" s="411">
        <v>7.4</v>
      </c>
      <c r="Q598" s="411">
        <v>2.2000000000000002</v>
      </c>
      <c r="R598" s="411">
        <v>21.9</v>
      </c>
      <c r="T598"/>
      <c r="V598" s="410"/>
    </row>
    <row r="599" spans="1:22">
      <c r="A599" s="411" t="s">
        <v>1105</v>
      </c>
      <c r="B599" s="412">
        <v>598</v>
      </c>
      <c r="C599" s="413" t="s">
        <v>1134</v>
      </c>
      <c r="D599" s="413" t="s">
        <v>1133</v>
      </c>
      <c r="E599" s="414" t="s">
        <v>1457</v>
      </c>
      <c r="F599" s="413" t="s">
        <v>1107</v>
      </c>
      <c r="G599" s="412" t="s">
        <v>1120</v>
      </c>
      <c r="H599" s="414" t="str">
        <f t="shared" si="9"/>
        <v>BalearesBloqueD.ExistenteC4</v>
      </c>
      <c r="I599" s="411">
        <v>54.2</v>
      </c>
      <c r="J599" s="411">
        <v>30</v>
      </c>
      <c r="K599" s="411">
        <v>83.9</v>
      </c>
      <c r="L599" s="411">
        <v>39.299999999999997</v>
      </c>
      <c r="M599" s="411">
        <v>10.1</v>
      </c>
      <c r="N599" s="411">
        <v>131.80000000000001</v>
      </c>
      <c r="O599" s="411">
        <v>19.899999999999999</v>
      </c>
      <c r="P599" s="411">
        <v>11.4</v>
      </c>
      <c r="Q599" s="411">
        <v>2.8</v>
      </c>
      <c r="R599" s="411">
        <v>34.5</v>
      </c>
      <c r="T599"/>
      <c r="V599" s="410"/>
    </row>
    <row r="600" spans="1:22">
      <c r="A600" s="411" t="s">
        <v>1105</v>
      </c>
      <c r="B600" s="412">
        <v>599</v>
      </c>
      <c r="C600" s="413" t="s">
        <v>1134</v>
      </c>
      <c r="D600" s="413" t="s">
        <v>1133</v>
      </c>
      <c r="E600" s="414" t="s">
        <v>1458</v>
      </c>
      <c r="F600" s="413" t="s">
        <v>1107</v>
      </c>
      <c r="G600" s="412" t="s">
        <v>1120</v>
      </c>
      <c r="H600" s="414" t="str">
        <f t="shared" si="9"/>
        <v>BalearesBloqueE.ExistenteC4</v>
      </c>
      <c r="I600" s="411">
        <v>99.8</v>
      </c>
      <c r="J600" s="411">
        <v>36.9</v>
      </c>
      <c r="K600" s="411">
        <v>198.6</v>
      </c>
      <c r="L600" s="411">
        <v>48.3</v>
      </c>
      <c r="M600" s="411">
        <v>20.8</v>
      </c>
      <c r="N600" s="411">
        <v>267.7</v>
      </c>
      <c r="O600" s="411">
        <v>53.9</v>
      </c>
      <c r="P600" s="411">
        <v>14</v>
      </c>
      <c r="Q600" s="411">
        <v>5.7</v>
      </c>
      <c r="R600" s="411">
        <v>73.599999999999994</v>
      </c>
      <c r="T600"/>
      <c r="V600" s="410"/>
    </row>
    <row r="601" spans="1:22">
      <c r="A601" s="411" t="s">
        <v>1105</v>
      </c>
      <c r="B601" s="412">
        <v>600</v>
      </c>
      <c r="C601" s="413" t="s">
        <v>1134</v>
      </c>
      <c r="D601" s="413" t="s">
        <v>1133</v>
      </c>
      <c r="E601" s="414" t="s">
        <v>1459</v>
      </c>
      <c r="F601" s="413" t="s">
        <v>1107</v>
      </c>
      <c r="G601" s="412" t="s">
        <v>1120</v>
      </c>
      <c r="H601" s="414" t="str">
        <f t="shared" si="9"/>
        <v>BalearesBloqueF.ExistenteC4</v>
      </c>
      <c r="I601" s="411">
        <v>108.8</v>
      </c>
      <c r="J601" s="411">
        <v>45.4</v>
      </c>
      <c r="K601" s="411">
        <v>232.3</v>
      </c>
      <c r="L601" s="411">
        <v>59.4</v>
      </c>
      <c r="M601" s="411">
        <v>22.7</v>
      </c>
      <c r="N601" s="411">
        <v>302.5</v>
      </c>
      <c r="O601" s="411">
        <v>63</v>
      </c>
      <c r="P601" s="411">
        <v>17.2</v>
      </c>
      <c r="Q601" s="411">
        <v>6.6</v>
      </c>
      <c r="R601" s="411">
        <v>83.1</v>
      </c>
      <c r="T601"/>
      <c r="V601" s="410"/>
    </row>
    <row r="602" spans="1:22">
      <c r="A602" s="411" t="s">
        <v>1105</v>
      </c>
      <c r="B602" s="412">
        <v>601</v>
      </c>
      <c r="C602" s="413" t="s">
        <v>1134</v>
      </c>
      <c r="D602" s="413" t="s">
        <v>1133</v>
      </c>
      <c r="E602" s="414" t="s">
        <v>1454</v>
      </c>
      <c r="F602" s="413" t="s">
        <v>1107</v>
      </c>
      <c r="G602" s="412" t="s">
        <v>1121</v>
      </c>
      <c r="H602" s="414" t="str">
        <f t="shared" si="9"/>
        <v>BalearesBloqueA.ExistenteD1</v>
      </c>
      <c r="I602" s="411">
        <v>11.7</v>
      </c>
      <c r="J602" s="411" t="s">
        <v>758</v>
      </c>
      <c r="K602" s="411">
        <v>18.100000000000001</v>
      </c>
      <c r="L602" s="411" t="s">
        <v>758</v>
      </c>
      <c r="M602" s="411">
        <v>6</v>
      </c>
      <c r="N602" s="411">
        <v>37.299999999999997</v>
      </c>
      <c r="O602" s="411">
        <v>5.8</v>
      </c>
      <c r="P602" s="411" t="s">
        <v>758</v>
      </c>
      <c r="Q602" s="411">
        <v>1.6</v>
      </c>
      <c r="R602" s="411">
        <v>9.1999999999999993</v>
      </c>
      <c r="T602"/>
      <c r="V602" s="410"/>
    </row>
    <row r="603" spans="1:22">
      <c r="A603" s="411" t="s">
        <v>1105</v>
      </c>
      <c r="B603" s="412">
        <v>602</v>
      </c>
      <c r="C603" s="413" t="s">
        <v>1134</v>
      </c>
      <c r="D603" s="413" t="s">
        <v>1133</v>
      </c>
      <c r="E603" s="414" t="s">
        <v>1455</v>
      </c>
      <c r="F603" s="413" t="s">
        <v>1107</v>
      </c>
      <c r="G603" s="412" t="s">
        <v>1121</v>
      </c>
      <c r="H603" s="414" t="str">
        <f t="shared" si="9"/>
        <v>BalearesBloqueB.ExistenteD1</v>
      </c>
      <c r="I603" s="411">
        <v>27</v>
      </c>
      <c r="J603" s="411" t="s">
        <v>758</v>
      </c>
      <c r="K603" s="411">
        <v>41.9</v>
      </c>
      <c r="L603" s="411" t="s">
        <v>758</v>
      </c>
      <c r="M603" s="411">
        <v>7.1</v>
      </c>
      <c r="N603" s="411">
        <v>57.3</v>
      </c>
      <c r="O603" s="411">
        <v>11.1</v>
      </c>
      <c r="P603" s="411" t="s">
        <v>758</v>
      </c>
      <c r="Q603" s="411">
        <v>1.9</v>
      </c>
      <c r="R603" s="411">
        <v>14.2</v>
      </c>
      <c r="T603"/>
      <c r="V603" s="410"/>
    </row>
    <row r="604" spans="1:22">
      <c r="A604" s="411" t="s">
        <v>1105</v>
      </c>
      <c r="B604" s="412">
        <v>603</v>
      </c>
      <c r="C604" s="413" t="s">
        <v>1134</v>
      </c>
      <c r="D604" s="413" t="s">
        <v>1133</v>
      </c>
      <c r="E604" s="414" t="s">
        <v>1456</v>
      </c>
      <c r="F604" s="413" t="s">
        <v>1107</v>
      </c>
      <c r="G604" s="412" t="s">
        <v>1121</v>
      </c>
      <c r="H604" s="414" t="str">
        <f t="shared" si="9"/>
        <v>BalearesBloqueC.ExistenteD1</v>
      </c>
      <c r="I604" s="411">
        <v>48.7</v>
      </c>
      <c r="J604" s="411" t="s">
        <v>758</v>
      </c>
      <c r="K604" s="411">
        <v>75.5</v>
      </c>
      <c r="L604" s="411" t="s">
        <v>758</v>
      </c>
      <c r="M604" s="411">
        <v>8.6</v>
      </c>
      <c r="N604" s="411">
        <v>85.5</v>
      </c>
      <c r="O604" s="411">
        <v>18.7</v>
      </c>
      <c r="P604" s="411" t="s">
        <v>758</v>
      </c>
      <c r="Q604" s="411">
        <v>2.2999999999999998</v>
      </c>
      <c r="R604" s="411">
        <v>21.2</v>
      </c>
      <c r="T604"/>
      <c r="V604" s="410"/>
    </row>
    <row r="605" spans="1:22">
      <c r="A605" s="411" t="s">
        <v>1105</v>
      </c>
      <c r="B605" s="412">
        <v>604</v>
      </c>
      <c r="C605" s="413" t="s">
        <v>1134</v>
      </c>
      <c r="D605" s="413" t="s">
        <v>1133</v>
      </c>
      <c r="E605" s="414" t="s">
        <v>1457</v>
      </c>
      <c r="F605" s="413" t="s">
        <v>1107</v>
      </c>
      <c r="G605" s="412" t="s">
        <v>1121</v>
      </c>
      <c r="H605" s="414" t="str">
        <f t="shared" si="9"/>
        <v>BalearesBloqueD.ExistenteD1</v>
      </c>
      <c r="I605" s="411">
        <v>81.599999999999994</v>
      </c>
      <c r="J605" s="411" t="s">
        <v>758</v>
      </c>
      <c r="K605" s="411">
        <v>126.4</v>
      </c>
      <c r="L605" s="411" t="s">
        <v>758</v>
      </c>
      <c r="M605" s="411">
        <v>10.8</v>
      </c>
      <c r="N605" s="411">
        <v>127.4</v>
      </c>
      <c r="O605" s="411">
        <v>30</v>
      </c>
      <c r="P605" s="411" t="s">
        <v>758</v>
      </c>
      <c r="Q605" s="411">
        <v>2.9</v>
      </c>
      <c r="R605" s="411">
        <v>31.6</v>
      </c>
      <c r="T605"/>
      <c r="V605" s="410"/>
    </row>
    <row r="606" spans="1:22">
      <c r="A606" s="411" t="s">
        <v>1105</v>
      </c>
      <c r="B606" s="412">
        <v>605</v>
      </c>
      <c r="C606" s="413" t="s">
        <v>1134</v>
      </c>
      <c r="D606" s="413" t="s">
        <v>1133</v>
      </c>
      <c r="E606" s="414" t="s">
        <v>1458</v>
      </c>
      <c r="F606" s="413" t="s">
        <v>1107</v>
      </c>
      <c r="G606" s="412" t="s">
        <v>1121</v>
      </c>
      <c r="H606" s="414" t="str">
        <f t="shared" si="9"/>
        <v>BalearesBloqueE.ExistenteD1</v>
      </c>
      <c r="I606" s="411">
        <v>144.1</v>
      </c>
      <c r="J606" s="411" t="s">
        <v>758</v>
      </c>
      <c r="K606" s="411">
        <v>286.8</v>
      </c>
      <c r="L606" s="411" t="s">
        <v>758</v>
      </c>
      <c r="M606" s="411">
        <v>22.1</v>
      </c>
      <c r="N606" s="411">
        <v>309</v>
      </c>
      <c r="O606" s="411">
        <v>77.8</v>
      </c>
      <c r="P606" s="411" t="s">
        <v>758</v>
      </c>
      <c r="Q606" s="411">
        <v>6</v>
      </c>
      <c r="R606" s="411">
        <v>83.9</v>
      </c>
      <c r="T606"/>
      <c r="V606" s="410"/>
    </row>
    <row r="607" spans="1:22">
      <c r="A607" s="411" t="s">
        <v>1105</v>
      </c>
      <c r="B607" s="412">
        <v>606</v>
      </c>
      <c r="C607" s="413" t="s">
        <v>1134</v>
      </c>
      <c r="D607" s="413" t="s">
        <v>1133</v>
      </c>
      <c r="E607" s="414" t="s">
        <v>1459</v>
      </c>
      <c r="F607" s="413" t="s">
        <v>1107</v>
      </c>
      <c r="G607" s="412" t="s">
        <v>1121</v>
      </c>
      <c r="H607" s="414" t="str">
        <f t="shared" si="9"/>
        <v>BalearesBloqueF.ExistenteD1</v>
      </c>
      <c r="I607" s="411">
        <v>157.1</v>
      </c>
      <c r="J607" s="411" t="s">
        <v>758</v>
      </c>
      <c r="K607" s="411">
        <v>335.6</v>
      </c>
      <c r="L607" s="411" t="s">
        <v>758</v>
      </c>
      <c r="M607" s="411">
        <v>24.1</v>
      </c>
      <c r="N607" s="411">
        <v>361.5</v>
      </c>
      <c r="O607" s="411">
        <v>91.1</v>
      </c>
      <c r="P607" s="411" t="s">
        <v>758</v>
      </c>
      <c r="Q607" s="411">
        <v>7.1</v>
      </c>
      <c r="R607" s="411">
        <v>100.6</v>
      </c>
      <c r="T607"/>
      <c r="V607" s="410"/>
    </row>
    <row r="608" spans="1:22">
      <c r="A608" s="411" t="s">
        <v>1105</v>
      </c>
      <c r="B608" s="412">
        <v>607</v>
      </c>
      <c r="C608" s="413" t="s">
        <v>1134</v>
      </c>
      <c r="D608" s="413" t="s">
        <v>1133</v>
      </c>
      <c r="E608" s="414" t="s">
        <v>1454</v>
      </c>
      <c r="F608" s="413" t="s">
        <v>1107</v>
      </c>
      <c r="G608" s="412" t="s">
        <v>1123</v>
      </c>
      <c r="H608" s="414" t="str">
        <f t="shared" si="9"/>
        <v>BalearesBloqueA.ExistenteD2</v>
      </c>
      <c r="I608" s="411">
        <v>11.7</v>
      </c>
      <c r="J608" s="411">
        <v>2.1</v>
      </c>
      <c r="K608" s="411">
        <v>18.100000000000001</v>
      </c>
      <c r="L608" s="411">
        <v>2.7</v>
      </c>
      <c r="M608" s="411">
        <v>6</v>
      </c>
      <c r="N608" s="411">
        <v>37.1</v>
      </c>
      <c r="O608" s="411">
        <v>5.8</v>
      </c>
      <c r="P608" s="411">
        <v>0.8</v>
      </c>
      <c r="Q608" s="411">
        <v>1.6</v>
      </c>
      <c r="R608" s="411">
        <v>9.3000000000000007</v>
      </c>
      <c r="T608"/>
      <c r="V608" s="410"/>
    </row>
    <row r="609" spans="1:22">
      <c r="A609" s="411" t="s">
        <v>1105</v>
      </c>
      <c r="B609" s="412">
        <v>608</v>
      </c>
      <c r="C609" s="413" t="s">
        <v>1134</v>
      </c>
      <c r="D609" s="413" t="s">
        <v>1133</v>
      </c>
      <c r="E609" s="414" t="s">
        <v>1455</v>
      </c>
      <c r="F609" s="413" t="s">
        <v>1107</v>
      </c>
      <c r="G609" s="412" t="s">
        <v>1123</v>
      </c>
      <c r="H609" s="414" t="str">
        <f t="shared" si="9"/>
        <v>BalearesBloqueB.ExistenteD2</v>
      </c>
      <c r="I609" s="411">
        <v>27</v>
      </c>
      <c r="J609" s="411">
        <v>3.9</v>
      </c>
      <c r="K609" s="411">
        <v>41.9</v>
      </c>
      <c r="L609" s="411">
        <v>5.0999999999999996</v>
      </c>
      <c r="M609" s="411">
        <v>7</v>
      </c>
      <c r="N609" s="411">
        <v>60.1</v>
      </c>
      <c r="O609" s="411">
        <v>11.1</v>
      </c>
      <c r="P609" s="411">
        <v>1.5</v>
      </c>
      <c r="Q609" s="411">
        <v>1.9</v>
      </c>
      <c r="R609" s="411">
        <v>15.1</v>
      </c>
      <c r="T609"/>
      <c r="V609" s="410"/>
    </row>
    <row r="610" spans="1:22">
      <c r="A610" s="411" t="s">
        <v>1105</v>
      </c>
      <c r="B610" s="412">
        <v>609</v>
      </c>
      <c r="C610" s="413" t="s">
        <v>1134</v>
      </c>
      <c r="D610" s="413" t="s">
        <v>1133</v>
      </c>
      <c r="E610" s="414" t="s">
        <v>1456</v>
      </c>
      <c r="F610" s="413" t="s">
        <v>1107</v>
      </c>
      <c r="G610" s="412" t="s">
        <v>1123</v>
      </c>
      <c r="H610" s="414" t="str">
        <f t="shared" si="9"/>
        <v>BalearesBloqueC.ExistenteD2</v>
      </c>
      <c r="I610" s="411">
        <v>48.7</v>
      </c>
      <c r="J610" s="411">
        <v>6.6</v>
      </c>
      <c r="K610" s="411">
        <v>75.5</v>
      </c>
      <c r="L610" s="411">
        <v>8.6999999999999993</v>
      </c>
      <c r="M610" s="411">
        <v>8.5</v>
      </c>
      <c r="N610" s="411">
        <v>93.2</v>
      </c>
      <c r="O610" s="411">
        <v>18.7</v>
      </c>
      <c r="P610" s="411">
        <v>2.5</v>
      </c>
      <c r="Q610" s="411">
        <v>2.2999999999999998</v>
      </c>
      <c r="R610" s="411">
        <v>23.5</v>
      </c>
      <c r="T610"/>
      <c r="V610" s="410"/>
    </row>
    <row r="611" spans="1:22">
      <c r="A611" s="411" t="s">
        <v>1105</v>
      </c>
      <c r="B611" s="412">
        <v>610</v>
      </c>
      <c r="C611" s="413" t="s">
        <v>1134</v>
      </c>
      <c r="D611" s="413" t="s">
        <v>1133</v>
      </c>
      <c r="E611" s="414" t="s">
        <v>1457</v>
      </c>
      <c r="F611" s="413" t="s">
        <v>1107</v>
      </c>
      <c r="G611" s="412" t="s">
        <v>1123</v>
      </c>
      <c r="H611" s="414" t="str">
        <f t="shared" si="9"/>
        <v>BalearesBloqueD.ExistenteD2</v>
      </c>
      <c r="I611" s="411">
        <v>81.599999999999994</v>
      </c>
      <c r="J611" s="411">
        <v>10.6</v>
      </c>
      <c r="K611" s="411">
        <v>126.4</v>
      </c>
      <c r="L611" s="411">
        <v>13.9</v>
      </c>
      <c r="M611" s="411">
        <v>10.7</v>
      </c>
      <c r="N611" s="411">
        <v>143.30000000000001</v>
      </c>
      <c r="O611" s="411">
        <v>30</v>
      </c>
      <c r="P611" s="411">
        <v>4</v>
      </c>
      <c r="Q611" s="411">
        <v>2.9</v>
      </c>
      <c r="R611" s="411">
        <v>36.1</v>
      </c>
      <c r="T611"/>
      <c r="V611" s="410"/>
    </row>
    <row r="612" spans="1:22">
      <c r="A612" s="411" t="s">
        <v>1105</v>
      </c>
      <c r="B612" s="412">
        <v>611</v>
      </c>
      <c r="C612" s="413" t="s">
        <v>1134</v>
      </c>
      <c r="D612" s="413" t="s">
        <v>1133</v>
      </c>
      <c r="E612" s="414" t="s">
        <v>1458</v>
      </c>
      <c r="F612" s="413" t="s">
        <v>1107</v>
      </c>
      <c r="G612" s="412" t="s">
        <v>1123</v>
      </c>
      <c r="H612" s="414" t="str">
        <f t="shared" si="9"/>
        <v>BalearesBloqueE.ExistenteD2</v>
      </c>
      <c r="I612" s="411">
        <v>144.1</v>
      </c>
      <c r="J612" s="411">
        <v>12.8</v>
      </c>
      <c r="K612" s="411">
        <v>286.8</v>
      </c>
      <c r="L612" s="411">
        <v>16.7</v>
      </c>
      <c r="M612" s="411">
        <v>21.9</v>
      </c>
      <c r="N612" s="411">
        <v>325.5</v>
      </c>
      <c r="O612" s="411">
        <v>77.8</v>
      </c>
      <c r="P612" s="411">
        <v>4.9000000000000004</v>
      </c>
      <c r="Q612" s="411">
        <v>6</v>
      </c>
      <c r="R612" s="411">
        <v>88.7</v>
      </c>
      <c r="T612"/>
      <c r="V612" s="410"/>
    </row>
    <row r="613" spans="1:22">
      <c r="A613" s="411" t="s">
        <v>1105</v>
      </c>
      <c r="B613" s="412">
        <v>612</v>
      </c>
      <c r="C613" s="413" t="s">
        <v>1134</v>
      </c>
      <c r="D613" s="413" t="s">
        <v>1133</v>
      </c>
      <c r="E613" s="414" t="s">
        <v>1459</v>
      </c>
      <c r="F613" s="413" t="s">
        <v>1107</v>
      </c>
      <c r="G613" s="412" t="s">
        <v>1123</v>
      </c>
      <c r="H613" s="414" t="str">
        <f t="shared" si="9"/>
        <v>BalearesBloqueF.ExistenteD2</v>
      </c>
      <c r="I613" s="411">
        <v>157.1</v>
      </c>
      <c r="J613" s="411">
        <v>15.7</v>
      </c>
      <c r="K613" s="411">
        <v>335.6</v>
      </c>
      <c r="L613" s="411">
        <v>20.6</v>
      </c>
      <c r="M613" s="411">
        <v>23.9</v>
      </c>
      <c r="N613" s="411">
        <v>380.8</v>
      </c>
      <c r="O613" s="411">
        <v>91.1</v>
      </c>
      <c r="P613" s="411">
        <v>6</v>
      </c>
      <c r="Q613" s="411">
        <v>7</v>
      </c>
      <c r="R613" s="411">
        <v>103.7</v>
      </c>
      <c r="T613"/>
      <c r="V613" s="410"/>
    </row>
    <row r="614" spans="1:22">
      <c r="A614" s="411" t="s">
        <v>1105</v>
      </c>
      <c r="B614" s="412">
        <v>613</v>
      </c>
      <c r="C614" s="413" t="s">
        <v>1134</v>
      </c>
      <c r="D614" s="413" t="s">
        <v>1133</v>
      </c>
      <c r="E614" s="414" t="s">
        <v>1454</v>
      </c>
      <c r="F614" s="413" t="s">
        <v>1107</v>
      </c>
      <c r="G614" s="412" t="s">
        <v>1124</v>
      </c>
      <c r="H614" s="414" t="str">
        <f t="shared" si="9"/>
        <v>BalearesBloqueA.ExistenteD3</v>
      </c>
      <c r="I614" s="411">
        <v>11.7</v>
      </c>
      <c r="J614" s="411">
        <v>5.5</v>
      </c>
      <c r="K614" s="411">
        <v>18.100000000000001</v>
      </c>
      <c r="L614" s="411">
        <v>7.2</v>
      </c>
      <c r="M614" s="411">
        <v>5.8</v>
      </c>
      <c r="N614" s="411">
        <v>40.799999999999997</v>
      </c>
      <c r="O614" s="411">
        <v>5.8</v>
      </c>
      <c r="P614" s="411">
        <v>2.1</v>
      </c>
      <c r="Q614" s="411">
        <v>1.6</v>
      </c>
      <c r="R614" s="411">
        <v>10.4</v>
      </c>
      <c r="T614"/>
      <c r="V614" s="410"/>
    </row>
    <row r="615" spans="1:22">
      <c r="A615" s="411" t="s">
        <v>1105</v>
      </c>
      <c r="B615" s="412">
        <v>614</v>
      </c>
      <c r="C615" s="413" t="s">
        <v>1134</v>
      </c>
      <c r="D615" s="413" t="s">
        <v>1133</v>
      </c>
      <c r="E615" s="414" t="s">
        <v>1455</v>
      </c>
      <c r="F615" s="413" t="s">
        <v>1107</v>
      </c>
      <c r="G615" s="412" t="s">
        <v>1124</v>
      </c>
      <c r="H615" s="414" t="str">
        <f t="shared" si="9"/>
        <v>BalearesBloqueB.ExistenteD3</v>
      </c>
      <c r="I615" s="411">
        <v>27</v>
      </c>
      <c r="J615" s="411">
        <v>8.9</v>
      </c>
      <c r="K615" s="411">
        <v>41.9</v>
      </c>
      <c r="L615" s="411">
        <v>11.7</v>
      </c>
      <c r="M615" s="411">
        <v>6.9</v>
      </c>
      <c r="N615" s="411">
        <v>66.099999999999994</v>
      </c>
      <c r="O615" s="411">
        <v>11.1</v>
      </c>
      <c r="P615" s="411">
        <v>3.4</v>
      </c>
      <c r="Q615" s="411">
        <v>1.9</v>
      </c>
      <c r="R615" s="411">
        <v>16.899999999999999</v>
      </c>
      <c r="T615"/>
      <c r="V615" s="410"/>
    </row>
    <row r="616" spans="1:22">
      <c r="A616" s="411" t="s">
        <v>1105</v>
      </c>
      <c r="B616" s="412">
        <v>615</v>
      </c>
      <c r="C616" s="413" t="s">
        <v>1134</v>
      </c>
      <c r="D616" s="413" t="s">
        <v>1133</v>
      </c>
      <c r="E616" s="414" t="s">
        <v>1456</v>
      </c>
      <c r="F616" s="413" t="s">
        <v>1107</v>
      </c>
      <c r="G616" s="412" t="s">
        <v>1124</v>
      </c>
      <c r="H616" s="414" t="str">
        <f t="shared" si="9"/>
        <v>BalearesBloqueC.ExistenteD3</v>
      </c>
      <c r="I616" s="411">
        <v>48.7</v>
      </c>
      <c r="J616" s="411">
        <v>13.9</v>
      </c>
      <c r="K616" s="411">
        <v>75.5</v>
      </c>
      <c r="L616" s="411">
        <v>18.2</v>
      </c>
      <c r="M616" s="411">
        <v>8.3000000000000007</v>
      </c>
      <c r="N616" s="411">
        <v>102.5</v>
      </c>
      <c r="O616" s="411">
        <v>18.7</v>
      </c>
      <c r="P616" s="411">
        <v>5.3</v>
      </c>
      <c r="Q616" s="411">
        <v>2.2999999999999998</v>
      </c>
      <c r="R616" s="411">
        <v>26.2</v>
      </c>
      <c r="T616"/>
      <c r="V616" s="410"/>
    </row>
    <row r="617" spans="1:22">
      <c r="A617" s="411" t="s">
        <v>1105</v>
      </c>
      <c r="B617" s="412">
        <v>616</v>
      </c>
      <c r="C617" s="413" t="s">
        <v>1134</v>
      </c>
      <c r="D617" s="413" t="s">
        <v>1133</v>
      </c>
      <c r="E617" s="414" t="s">
        <v>1457</v>
      </c>
      <c r="F617" s="413" t="s">
        <v>1107</v>
      </c>
      <c r="G617" s="412" t="s">
        <v>1124</v>
      </c>
      <c r="H617" s="414" t="str">
        <f t="shared" si="9"/>
        <v>BalearesBloqueD.ExistenteD3</v>
      </c>
      <c r="I617" s="411">
        <v>81.599999999999994</v>
      </c>
      <c r="J617" s="411">
        <v>21.3</v>
      </c>
      <c r="K617" s="411">
        <v>126.4</v>
      </c>
      <c r="L617" s="411">
        <v>27.9</v>
      </c>
      <c r="M617" s="411">
        <v>10.5</v>
      </c>
      <c r="N617" s="411">
        <v>157.6</v>
      </c>
      <c r="O617" s="411">
        <v>30</v>
      </c>
      <c r="P617" s="411">
        <v>8.1</v>
      </c>
      <c r="Q617" s="411">
        <v>2.9</v>
      </c>
      <c r="R617" s="411">
        <v>40.200000000000003</v>
      </c>
      <c r="T617"/>
      <c r="V617" s="410"/>
    </row>
    <row r="618" spans="1:22">
      <c r="A618" s="411" t="s">
        <v>1105</v>
      </c>
      <c r="B618" s="412">
        <v>617</v>
      </c>
      <c r="C618" s="413" t="s">
        <v>1134</v>
      </c>
      <c r="D618" s="413" t="s">
        <v>1133</v>
      </c>
      <c r="E618" s="414" t="s">
        <v>1458</v>
      </c>
      <c r="F618" s="413" t="s">
        <v>1107</v>
      </c>
      <c r="G618" s="412" t="s">
        <v>1124</v>
      </c>
      <c r="H618" s="414" t="str">
        <f t="shared" si="9"/>
        <v>BalearesBloqueE.ExistenteD3</v>
      </c>
      <c r="I618" s="411">
        <v>144.1</v>
      </c>
      <c r="J618" s="411">
        <v>26.3</v>
      </c>
      <c r="K618" s="411">
        <v>286.8</v>
      </c>
      <c r="L618" s="411">
        <v>34.5</v>
      </c>
      <c r="M618" s="411">
        <v>21.5</v>
      </c>
      <c r="N618" s="411">
        <v>342.8</v>
      </c>
      <c r="O618" s="411">
        <v>77.8</v>
      </c>
      <c r="P618" s="411">
        <v>10</v>
      </c>
      <c r="Q618" s="411">
        <v>5.9</v>
      </c>
      <c r="R618" s="411">
        <v>93.7</v>
      </c>
      <c r="T618"/>
      <c r="V618" s="410"/>
    </row>
    <row r="619" spans="1:22">
      <c r="A619" s="411" t="s">
        <v>1105</v>
      </c>
      <c r="B619" s="412">
        <v>618</v>
      </c>
      <c r="C619" s="413" t="s">
        <v>1134</v>
      </c>
      <c r="D619" s="413" t="s">
        <v>1133</v>
      </c>
      <c r="E619" s="414" t="s">
        <v>1459</v>
      </c>
      <c r="F619" s="413" t="s">
        <v>1107</v>
      </c>
      <c r="G619" s="412" t="s">
        <v>1124</v>
      </c>
      <c r="H619" s="414" t="str">
        <f t="shared" si="9"/>
        <v>BalearesBloqueF.ExistenteD3</v>
      </c>
      <c r="I619" s="411">
        <v>157.1</v>
      </c>
      <c r="J619" s="411">
        <v>32.4</v>
      </c>
      <c r="K619" s="411">
        <v>335.6</v>
      </c>
      <c r="L619" s="411">
        <v>42.4</v>
      </c>
      <c r="M619" s="411">
        <v>23.4</v>
      </c>
      <c r="N619" s="411">
        <v>387.4</v>
      </c>
      <c r="O619" s="411">
        <v>91.1</v>
      </c>
      <c r="P619" s="411">
        <v>12.3</v>
      </c>
      <c r="Q619" s="411">
        <v>6.9</v>
      </c>
      <c r="R619" s="411">
        <v>112.4</v>
      </c>
      <c r="T619"/>
      <c r="V619" s="410"/>
    </row>
    <row r="620" spans="1:22">
      <c r="A620" s="411" t="s">
        <v>1105</v>
      </c>
      <c r="B620" s="412">
        <v>619</v>
      </c>
      <c r="C620" s="413" t="s">
        <v>1134</v>
      </c>
      <c r="D620" s="413" t="s">
        <v>1133</v>
      </c>
      <c r="E620" s="414" t="s">
        <v>1454</v>
      </c>
      <c r="F620" s="413" t="s">
        <v>1107</v>
      </c>
      <c r="G620" s="412" t="s">
        <v>1125</v>
      </c>
      <c r="H620" s="414" t="str">
        <f t="shared" si="9"/>
        <v>BalearesBloqueA.ExistenteE1</v>
      </c>
      <c r="I620" s="411">
        <v>15.7</v>
      </c>
      <c r="J620" s="411" t="s">
        <v>758</v>
      </c>
      <c r="K620" s="411">
        <v>24.3</v>
      </c>
      <c r="L620" s="411" t="s">
        <v>758</v>
      </c>
      <c r="M620" s="411">
        <v>6.1</v>
      </c>
      <c r="N620" s="411">
        <v>48.9</v>
      </c>
      <c r="O620" s="411">
        <v>10</v>
      </c>
      <c r="P620" s="411" t="s">
        <v>758</v>
      </c>
      <c r="Q620" s="411">
        <v>1.7</v>
      </c>
      <c r="R620" s="411">
        <v>12.1</v>
      </c>
      <c r="T620"/>
      <c r="V620" s="410"/>
    </row>
    <row r="621" spans="1:22">
      <c r="A621" s="411" t="s">
        <v>1105</v>
      </c>
      <c r="B621" s="412">
        <v>620</v>
      </c>
      <c r="C621" s="413" t="s">
        <v>1134</v>
      </c>
      <c r="D621" s="413" t="s">
        <v>1133</v>
      </c>
      <c r="E621" s="414" t="s">
        <v>1455</v>
      </c>
      <c r="F621" s="413" t="s">
        <v>1107</v>
      </c>
      <c r="G621" s="412" t="s">
        <v>1125</v>
      </c>
      <c r="H621" s="414" t="str">
        <f t="shared" si="9"/>
        <v>BalearesBloqueB.ExistenteE1</v>
      </c>
      <c r="I621" s="411">
        <v>36.299999999999997</v>
      </c>
      <c r="J621" s="411" t="s">
        <v>758</v>
      </c>
      <c r="K621" s="411">
        <v>56.3</v>
      </c>
      <c r="L621" s="411" t="s">
        <v>758</v>
      </c>
      <c r="M621" s="411">
        <v>7.2</v>
      </c>
      <c r="N621" s="411">
        <v>75.2</v>
      </c>
      <c r="O621" s="411">
        <v>16.2</v>
      </c>
      <c r="P621" s="411" t="s">
        <v>758</v>
      </c>
      <c r="Q621" s="411">
        <v>2</v>
      </c>
      <c r="R621" s="411">
        <v>18.600000000000001</v>
      </c>
      <c r="T621"/>
      <c r="V621" s="410"/>
    </row>
    <row r="622" spans="1:22">
      <c r="A622" s="411" t="s">
        <v>1105</v>
      </c>
      <c r="B622" s="412">
        <v>621</v>
      </c>
      <c r="C622" s="413" t="s">
        <v>1134</v>
      </c>
      <c r="D622" s="413" t="s">
        <v>1133</v>
      </c>
      <c r="E622" s="414" t="s">
        <v>1456</v>
      </c>
      <c r="F622" s="413" t="s">
        <v>1107</v>
      </c>
      <c r="G622" s="412" t="s">
        <v>1125</v>
      </c>
      <c r="H622" s="414" t="str">
        <f t="shared" si="9"/>
        <v>BalearesBloqueC.ExistenteE1</v>
      </c>
      <c r="I622" s="411">
        <v>65.5</v>
      </c>
      <c r="J622" s="411" t="s">
        <v>758</v>
      </c>
      <c r="K622" s="411">
        <v>101.5</v>
      </c>
      <c r="L622" s="411" t="s">
        <v>758</v>
      </c>
      <c r="M622" s="411">
        <v>8.8000000000000007</v>
      </c>
      <c r="N622" s="411">
        <v>112.2</v>
      </c>
      <c r="O622" s="411">
        <v>25.2</v>
      </c>
      <c r="P622" s="411" t="s">
        <v>758</v>
      </c>
      <c r="Q622" s="411">
        <v>2.4</v>
      </c>
      <c r="R622" s="411">
        <v>27.7</v>
      </c>
      <c r="T622"/>
      <c r="V622" s="410"/>
    </row>
    <row r="623" spans="1:22">
      <c r="A623" s="411" t="s">
        <v>1105</v>
      </c>
      <c r="B623" s="412">
        <v>622</v>
      </c>
      <c r="C623" s="413" t="s">
        <v>1134</v>
      </c>
      <c r="D623" s="413" t="s">
        <v>1133</v>
      </c>
      <c r="E623" s="414" t="s">
        <v>1457</v>
      </c>
      <c r="F623" s="413" t="s">
        <v>1107</v>
      </c>
      <c r="G623" s="412" t="s">
        <v>1125</v>
      </c>
      <c r="H623" s="414" t="str">
        <f t="shared" si="9"/>
        <v>BalearesBloqueD.ExistenteE1</v>
      </c>
      <c r="I623" s="411">
        <v>109.6</v>
      </c>
      <c r="J623" s="411" t="s">
        <v>758</v>
      </c>
      <c r="K623" s="411">
        <v>169.9</v>
      </c>
      <c r="L623" s="411" t="s">
        <v>758</v>
      </c>
      <c r="M623" s="411">
        <v>11</v>
      </c>
      <c r="N623" s="411">
        <v>167.1</v>
      </c>
      <c r="O623" s="411">
        <v>38.700000000000003</v>
      </c>
      <c r="P623" s="411" t="s">
        <v>758</v>
      </c>
      <c r="Q623" s="411">
        <v>3</v>
      </c>
      <c r="R623" s="411">
        <v>41.3</v>
      </c>
      <c r="T623"/>
      <c r="V623" s="410"/>
    </row>
    <row r="624" spans="1:22">
      <c r="A624" s="411" t="s">
        <v>1105</v>
      </c>
      <c r="B624" s="412">
        <v>623</v>
      </c>
      <c r="C624" s="413" t="s">
        <v>1134</v>
      </c>
      <c r="D624" s="413" t="s">
        <v>1133</v>
      </c>
      <c r="E624" s="414" t="s">
        <v>1458</v>
      </c>
      <c r="F624" s="413" t="s">
        <v>1107</v>
      </c>
      <c r="G624" s="412" t="s">
        <v>1125</v>
      </c>
      <c r="H624" s="414" t="str">
        <f t="shared" si="9"/>
        <v>BalearesBloqueE.ExistenteE1</v>
      </c>
      <c r="I624" s="411">
        <v>189.5</v>
      </c>
      <c r="J624" s="411" t="s">
        <v>758</v>
      </c>
      <c r="K624" s="411">
        <v>377</v>
      </c>
      <c r="L624" s="411" t="s">
        <v>758</v>
      </c>
      <c r="M624" s="411">
        <v>22.6</v>
      </c>
      <c r="N624" s="411">
        <v>399.6</v>
      </c>
      <c r="O624" s="411">
        <v>102.3</v>
      </c>
      <c r="P624" s="411" t="s">
        <v>758</v>
      </c>
      <c r="Q624" s="411">
        <v>6.2</v>
      </c>
      <c r="R624" s="411">
        <v>108.5</v>
      </c>
      <c r="T624"/>
      <c r="V624" s="410"/>
    </row>
    <row r="625" spans="1:22">
      <c r="A625" s="411" t="s">
        <v>1105</v>
      </c>
      <c r="B625" s="412">
        <v>624</v>
      </c>
      <c r="C625" s="413" t="s">
        <v>1134</v>
      </c>
      <c r="D625" s="413" t="s">
        <v>1133</v>
      </c>
      <c r="E625" s="414" t="s">
        <v>1459</v>
      </c>
      <c r="F625" s="413" t="s">
        <v>1107</v>
      </c>
      <c r="G625" s="412" t="s">
        <v>1125</v>
      </c>
      <c r="H625" s="414" t="str">
        <f t="shared" si="9"/>
        <v>BalearesBloqueF.ExistenteE1</v>
      </c>
      <c r="I625" s="411">
        <v>206.5</v>
      </c>
      <c r="J625" s="411" t="s">
        <v>758</v>
      </c>
      <c r="K625" s="411">
        <v>441.1</v>
      </c>
      <c r="L625" s="411" t="s">
        <v>758</v>
      </c>
      <c r="M625" s="411">
        <v>24.6</v>
      </c>
      <c r="N625" s="411">
        <v>467.6</v>
      </c>
      <c r="O625" s="411">
        <v>119.7</v>
      </c>
      <c r="P625" s="411" t="s">
        <v>758</v>
      </c>
      <c r="Q625" s="411">
        <v>7.2</v>
      </c>
      <c r="R625" s="411">
        <v>126.9</v>
      </c>
      <c r="T625"/>
      <c r="V625" s="410"/>
    </row>
    <row r="626" spans="1:22">
      <c r="A626" s="411" t="s">
        <v>1105</v>
      </c>
      <c r="B626" s="412">
        <v>625</v>
      </c>
      <c r="C626" s="413" t="s">
        <v>1135</v>
      </c>
      <c r="D626" s="413" t="s">
        <v>1089</v>
      </c>
      <c r="E626" s="414" t="s">
        <v>1454</v>
      </c>
      <c r="F626" s="413" t="s">
        <v>1107</v>
      </c>
      <c r="G626" s="412" t="s">
        <v>1127</v>
      </c>
      <c r="H626" s="414" t="str">
        <f t="shared" si="9"/>
        <v>Ceuta o MelillaUnifamiliarA.Existenteα1</v>
      </c>
      <c r="I626" s="411" t="s">
        <v>1122</v>
      </c>
      <c r="J626" s="411" t="s">
        <v>1122</v>
      </c>
      <c r="K626" s="411" t="s">
        <v>1122</v>
      </c>
      <c r="L626" s="411" t="s">
        <v>1122</v>
      </c>
      <c r="M626" s="411">
        <v>5.5</v>
      </c>
      <c r="N626" s="411">
        <v>2.2999999999999998</v>
      </c>
      <c r="O626" s="411" t="s">
        <v>1122</v>
      </c>
      <c r="P626" s="411" t="s">
        <v>1122</v>
      </c>
      <c r="Q626" s="411">
        <v>1.5</v>
      </c>
      <c r="R626" s="411">
        <v>0.6</v>
      </c>
      <c r="T626"/>
      <c r="V626" s="410"/>
    </row>
    <row r="627" spans="1:22">
      <c r="A627" s="411" t="s">
        <v>1105</v>
      </c>
      <c r="B627" s="412">
        <v>626</v>
      </c>
      <c r="C627" s="413" t="s">
        <v>1135</v>
      </c>
      <c r="D627" s="413" t="s">
        <v>1089</v>
      </c>
      <c r="E627" s="414" t="s">
        <v>1455</v>
      </c>
      <c r="F627" s="413" t="s">
        <v>1107</v>
      </c>
      <c r="G627" s="412" t="s">
        <v>1127</v>
      </c>
      <c r="H627" s="414" t="str">
        <f t="shared" si="9"/>
        <v>Ceuta o MelillaUnifamiliarB.Existenteα1</v>
      </c>
      <c r="I627" s="411" t="s">
        <v>1122</v>
      </c>
      <c r="J627" s="411" t="s">
        <v>1122</v>
      </c>
      <c r="K627" s="411" t="s">
        <v>1122</v>
      </c>
      <c r="L627" s="411" t="s">
        <v>1122</v>
      </c>
      <c r="M627" s="411">
        <v>6.5</v>
      </c>
      <c r="N627" s="411">
        <v>4.4000000000000004</v>
      </c>
      <c r="O627" s="411" t="s">
        <v>1122</v>
      </c>
      <c r="P627" s="411" t="s">
        <v>1122</v>
      </c>
      <c r="Q627" s="411">
        <v>1.8</v>
      </c>
      <c r="R627" s="411">
        <v>1.2</v>
      </c>
      <c r="T627"/>
      <c r="V627" s="410"/>
    </row>
    <row r="628" spans="1:22">
      <c r="A628" s="411" t="s">
        <v>1105</v>
      </c>
      <c r="B628" s="412">
        <v>627</v>
      </c>
      <c r="C628" s="413" t="s">
        <v>1135</v>
      </c>
      <c r="D628" s="413" t="s">
        <v>1089</v>
      </c>
      <c r="E628" s="414" t="s">
        <v>1456</v>
      </c>
      <c r="F628" s="413" t="s">
        <v>1107</v>
      </c>
      <c r="G628" s="412" t="s">
        <v>1127</v>
      </c>
      <c r="H628" s="414" t="str">
        <f t="shared" si="9"/>
        <v>Ceuta o MelillaUnifamiliarC.Existenteα1</v>
      </c>
      <c r="I628" s="411" t="s">
        <v>1122</v>
      </c>
      <c r="J628" s="411" t="s">
        <v>1122</v>
      </c>
      <c r="K628" s="411" t="s">
        <v>1122</v>
      </c>
      <c r="L628" s="411" t="s">
        <v>1122</v>
      </c>
      <c r="M628" s="411">
        <v>7.8</v>
      </c>
      <c r="N628" s="411">
        <v>7.5</v>
      </c>
      <c r="O628" s="411" t="s">
        <v>1122</v>
      </c>
      <c r="P628" s="411" t="s">
        <v>1122</v>
      </c>
      <c r="Q628" s="411">
        <v>2.1</v>
      </c>
      <c r="R628" s="411">
        <v>2.1</v>
      </c>
      <c r="T628"/>
      <c r="V628" s="410"/>
    </row>
    <row r="629" spans="1:22">
      <c r="A629" s="411" t="s">
        <v>1105</v>
      </c>
      <c r="B629" s="412">
        <v>628</v>
      </c>
      <c r="C629" s="413" t="s">
        <v>1135</v>
      </c>
      <c r="D629" s="413" t="s">
        <v>1089</v>
      </c>
      <c r="E629" s="414" t="s">
        <v>1457</v>
      </c>
      <c r="F629" s="413" t="s">
        <v>1107</v>
      </c>
      <c r="G629" s="412" t="s">
        <v>1127</v>
      </c>
      <c r="H629" s="414" t="str">
        <f t="shared" si="9"/>
        <v>Ceuta o MelillaUnifamiliarD.Existenteα1</v>
      </c>
      <c r="I629" s="411" t="s">
        <v>1122</v>
      </c>
      <c r="J629" s="411" t="s">
        <v>1122</v>
      </c>
      <c r="K629" s="411" t="s">
        <v>1122</v>
      </c>
      <c r="L629" s="411" t="s">
        <v>1122</v>
      </c>
      <c r="M629" s="411">
        <v>9.9</v>
      </c>
      <c r="N629" s="411">
        <v>12</v>
      </c>
      <c r="O629" s="411" t="s">
        <v>1122</v>
      </c>
      <c r="P629" s="411" t="s">
        <v>1122</v>
      </c>
      <c r="Q629" s="411">
        <v>2.7</v>
      </c>
      <c r="R629" s="411">
        <v>3.3</v>
      </c>
      <c r="T629"/>
      <c r="V629" s="410"/>
    </row>
    <row r="630" spans="1:22">
      <c r="A630" s="411" t="s">
        <v>1105</v>
      </c>
      <c r="B630" s="412">
        <v>629</v>
      </c>
      <c r="C630" s="413" t="s">
        <v>1135</v>
      </c>
      <c r="D630" s="413" t="s">
        <v>1089</v>
      </c>
      <c r="E630" s="414" t="s">
        <v>1458</v>
      </c>
      <c r="F630" s="413" t="s">
        <v>1107</v>
      </c>
      <c r="G630" s="412" t="s">
        <v>1127</v>
      </c>
      <c r="H630" s="414" t="str">
        <f t="shared" si="9"/>
        <v>Ceuta o MelillaUnifamiliarE.Existenteα1</v>
      </c>
      <c r="I630" s="411" t="s">
        <v>1122</v>
      </c>
      <c r="J630" s="411" t="s">
        <v>1122</v>
      </c>
      <c r="K630" s="411" t="s">
        <v>1122</v>
      </c>
      <c r="L630" s="411" t="s">
        <v>1122</v>
      </c>
      <c r="M630" s="411">
        <v>26.9</v>
      </c>
      <c r="N630" s="411">
        <v>26.9</v>
      </c>
      <c r="O630" s="411" t="s">
        <v>1122</v>
      </c>
      <c r="P630" s="411" t="s">
        <v>1122</v>
      </c>
      <c r="Q630" s="411">
        <v>7.3</v>
      </c>
      <c r="R630" s="411">
        <v>7.3</v>
      </c>
      <c r="T630"/>
      <c r="V630" s="410"/>
    </row>
    <row r="631" spans="1:22">
      <c r="A631" s="411" t="s">
        <v>1105</v>
      </c>
      <c r="B631" s="412">
        <v>630</v>
      </c>
      <c r="C631" s="413" t="s">
        <v>1135</v>
      </c>
      <c r="D631" s="413" t="s">
        <v>1089</v>
      </c>
      <c r="E631" s="414" t="s">
        <v>1459</v>
      </c>
      <c r="F631" s="413" t="s">
        <v>1107</v>
      </c>
      <c r="G631" s="412" t="s">
        <v>1127</v>
      </c>
      <c r="H631" s="414" t="str">
        <f t="shared" si="9"/>
        <v>Ceuta o MelillaUnifamiliarF.Existenteα1</v>
      </c>
      <c r="I631" s="411" t="s">
        <v>1122</v>
      </c>
      <c r="J631" s="411" t="s">
        <v>1122</v>
      </c>
      <c r="K631" s="411" t="s">
        <v>1122</v>
      </c>
      <c r="L631" s="411" t="s">
        <v>1122</v>
      </c>
      <c r="M631" s="411">
        <v>29.4</v>
      </c>
      <c r="N631" s="411">
        <v>31.5</v>
      </c>
      <c r="O631" s="411" t="s">
        <v>1122</v>
      </c>
      <c r="P631" s="411" t="s">
        <v>1122</v>
      </c>
      <c r="Q631" s="411">
        <v>8.6</v>
      </c>
      <c r="R631" s="411">
        <v>8.6</v>
      </c>
      <c r="T631"/>
      <c r="V631" s="410"/>
    </row>
    <row r="632" spans="1:22">
      <c r="A632" s="411" t="s">
        <v>1105</v>
      </c>
      <c r="B632" s="412">
        <v>631</v>
      </c>
      <c r="C632" s="413" t="s">
        <v>1135</v>
      </c>
      <c r="D632" s="413" t="s">
        <v>1089</v>
      </c>
      <c r="E632" s="414" t="s">
        <v>1454</v>
      </c>
      <c r="F632" s="413" t="s">
        <v>1107</v>
      </c>
      <c r="G632" s="412" t="s">
        <v>1128</v>
      </c>
      <c r="H632" s="414" t="str">
        <f t="shared" si="9"/>
        <v>Ceuta o MelillaUnifamiliarA.Existenteα2</v>
      </c>
      <c r="I632" s="411" t="s">
        <v>1122</v>
      </c>
      <c r="J632" s="411">
        <v>3.9</v>
      </c>
      <c r="K632" s="411" t="s">
        <v>1122</v>
      </c>
      <c r="L632" s="411">
        <v>5.2</v>
      </c>
      <c r="M632" s="411">
        <v>5.5</v>
      </c>
      <c r="N632" s="411">
        <v>6.4</v>
      </c>
      <c r="O632" s="411" t="s">
        <v>1122</v>
      </c>
      <c r="P632" s="411">
        <v>1.5</v>
      </c>
      <c r="Q632" s="411">
        <v>1.5</v>
      </c>
      <c r="R632" s="411">
        <v>1.8</v>
      </c>
      <c r="T632"/>
      <c r="V632" s="410"/>
    </row>
    <row r="633" spans="1:22">
      <c r="A633" s="411" t="s">
        <v>1105</v>
      </c>
      <c r="B633" s="412">
        <v>632</v>
      </c>
      <c r="C633" s="413" t="s">
        <v>1135</v>
      </c>
      <c r="D633" s="413" t="s">
        <v>1089</v>
      </c>
      <c r="E633" s="414" t="s">
        <v>1455</v>
      </c>
      <c r="F633" s="413" t="s">
        <v>1107</v>
      </c>
      <c r="G633" s="412" t="s">
        <v>1128</v>
      </c>
      <c r="H633" s="414" t="str">
        <f t="shared" si="9"/>
        <v>Ceuta o MelillaUnifamiliarB.Existenteα2</v>
      </c>
      <c r="I633" s="411" t="s">
        <v>1122</v>
      </c>
      <c r="J633" s="411">
        <v>6.4</v>
      </c>
      <c r="K633" s="411" t="s">
        <v>1122</v>
      </c>
      <c r="L633" s="411">
        <v>8.4</v>
      </c>
      <c r="M633" s="411">
        <v>6.5</v>
      </c>
      <c r="N633" s="411">
        <v>12.1</v>
      </c>
      <c r="O633" s="411" t="s">
        <v>1122</v>
      </c>
      <c r="P633" s="411">
        <v>2.4</v>
      </c>
      <c r="Q633" s="411">
        <v>1.8</v>
      </c>
      <c r="R633" s="411">
        <v>3.4</v>
      </c>
      <c r="T633"/>
      <c r="V633" s="410"/>
    </row>
    <row r="634" spans="1:22">
      <c r="A634" s="411" t="s">
        <v>1105</v>
      </c>
      <c r="B634" s="412">
        <v>633</v>
      </c>
      <c r="C634" s="413" t="s">
        <v>1135</v>
      </c>
      <c r="D634" s="413" t="s">
        <v>1089</v>
      </c>
      <c r="E634" s="414" t="s">
        <v>1456</v>
      </c>
      <c r="F634" s="413" t="s">
        <v>1107</v>
      </c>
      <c r="G634" s="412" t="s">
        <v>1128</v>
      </c>
      <c r="H634" s="414" t="str">
        <f t="shared" si="9"/>
        <v>Ceuta o MelillaUnifamiliarC.Existenteα2</v>
      </c>
      <c r="I634" s="411" t="s">
        <v>1122</v>
      </c>
      <c r="J634" s="411">
        <v>9.9</v>
      </c>
      <c r="K634" s="411" t="s">
        <v>1122</v>
      </c>
      <c r="L634" s="411">
        <v>13</v>
      </c>
      <c r="M634" s="411">
        <v>7.8</v>
      </c>
      <c r="N634" s="411">
        <v>20.5</v>
      </c>
      <c r="O634" s="411" t="s">
        <v>1122</v>
      </c>
      <c r="P634" s="411">
        <v>3.8</v>
      </c>
      <c r="Q634" s="411">
        <v>2.1</v>
      </c>
      <c r="R634" s="411">
        <v>5.8</v>
      </c>
      <c r="T634"/>
      <c r="V634" s="410"/>
    </row>
    <row r="635" spans="1:22">
      <c r="A635" s="411" t="s">
        <v>1105</v>
      </c>
      <c r="B635" s="412">
        <v>634</v>
      </c>
      <c r="C635" s="413" t="s">
        <v>1135</v>
      </c>
      <c r="D635" s="413" t="s">
        <v>1089</v>
      </c>
      <c r="E635" s="414" t="s">
        <v>1457</v>
      </c>
      <c r="F635" s="413" t="s">
        <v>1107</v>
      </c>
      <c r="G635" s="412" t="s">
        <v>1128</v>
      </c>
      <c r="H635" s="414" t="str">
        <f t="shared" si="9"/>
        <v>Ceuta o MelillaUnifamiliarD.Existenteα2</v>
      </c>
      <c r="I635" s="411" t="s">
        <v>1122</v>
      </c>
      <c r="J635" s="411">
        <v>15.2</v>
      </c>
      <c r="K635" s="411" t="s">
        <v>1122</v>
      </c>
      <c r="L635" s="411">
        <v>20</v>
      </c>
      <c r="M635" s="411">
        <v>9.9</v>
      </c>
      <c r="N635" s="411">
        <v>32.9</v>
      </c>
      <c r="O635" s="411" t="s">
        <v>1122</v>
      </c>
      <c r="P635" s="411">
        <v>5.8</v>
      </c>
      <c r="Q635" s="411">
        <v>2.7</v>
      </c>
      <c r="R635" s="411">
        <v>9.3000000000000007</v>
      </c>
      <c r="T635"/>
      <c r="V635" s="410"/>
    </row>
    <row r="636" spans="1:22">
      <c r="A636" s="411" t="s">
        <v>1105</v>
      </c>
      <c r="B636" s="412">
        <v>635</v>
      </c>
      <c r="C636" s="413" t="s">
        <v>1135</v>
      </c>
      <c r="D636" s="413" t="s">
        <v>1089</v>
      </c>
      <c r="E636" s="414" t="s">
        <v>1458</v>
      </c>
      <c r="F636" s="413" t="s">
        <v>1107</v>
      </c>
      <c r="G636" s="412" t="s">
        <v>1128</v>
      </c>
      <c r="H636" s="414" t="str">
        <f t="shared" si="9"/>
        <v>Ceuta o MelillaUnifamiliarE.Existenteα2</v>
      </c>
      <c r="I636" s="411" t="s">
        <v>1122</v>
      </c>
      <c r="J636" s="411">
        <v>18.3</v>
      </c>
      <c r="K636" s="411" t="s">
        <v>1122</v>
      </c>
      <c r="L636" s="411">
        <v>24</v>
      </c>
      <c r="M636" s="411">
        <v>26.9</v>
      </c>
      <c r="N636" s="411">
        <v>51</v>
      </c>
      <c r="O636" s="411" t="s">
        <v>1122</v>
      </c>
      <c r="P636" s="411">
        <v>7</v>
      </c>
      <c r="Q636" s="411">
        <v>7.3</v>
      </c>
      <c r="R636" s="411">
        <v>14.3</v>
      </c>
      <c r="T636"/>
      <c r="V636" s="410"/>
    </row>
    <row r="637" spans="1:22">
      <c r="A637" s="411" t="s">
        <v>1105</v>
      </c>
      <c r="B637" s="412">
        <v>636</v>
      </c>
      <c r="C637" s="413" t="s">
        <v>1135</v>
      </c>
      <c r="D637" s="413" t="s">
        <v>1089</v>
      </c>
      <c r="E637" s="414" t="s">
        <v>1459</v>
      </c>
      <c r="F637" s="413" t="s">
        <v>1107</v>
      </c>
      <c r="G637" s="412" t="s">
        <v>1128</v>
      </c>
      <c r="H637" s="414" t="str">
        <f t="shared" si="9"/>
        <v>Ceuta o MelillaUnifamiliarF.Existenteα2</v>
      </c>
      <c r="I637" s="411" t="s">
        <v>1122</v>
      </c>
      <c r="J637" s="411">
        <v>22.5</v>
      </c>
      <c r="K637" s="411" t="s">
        <v>1122</v>
      </c>
      <c r="L637" s="411">
        <v>29.5</v>
      </c>
      <c r="M637" s="411">
        <v>29.4</v>
      </c>
      <c r="N637" s="411">
        <v>59.6</v>
      </c>
      <c r="O637" s="411" t="s">
        <v>1122</v>
      </c>
      <c r="P637" s="411">
        <v>8.6</v>
      </c>
      <c r="Q637" s="411">
        <v>8.6</v>
      </c>
      <c r="R637" s="411">
        <v>16.7</v>
      </c>
      <c r="T637"/>
      <c r="V637" s="410"/>
    </row>
    <row r="638" spans="1:22">
      <c r="A638" s="411" t="s">
        <v>1105</v>
      </c>
      <c r="B638" s="412">
        <v>637</v>
      </c>
      <c r="C638" s="413" t="s">
        <v>1135</v>
      </c>
      <c r="D638" s="413" t="s">
        <v>1089</v>
      </c>
      <c r="E638" s="414" t="s">
        <v>1454</v>
      </c>
      <c r="F638" s="413" t="s">
        <v>1107</v>
      </c>
      <c r="G638" s="412" t="s">
        <v>1129</v>
      </c>
      <c r="H638" s="414" t="str">
        <f t="shared" si="9"/>
        <v>Ceuta o MelillaUnifamiliarA.Existenteα3</v>
      </c>
      <c r="I638" s="411" t="s">
        <v>1122</v>
      </c>
      <c r="J638" s="411">
        <v>10</v>
      </c>
      <c r="K638" s="411" t="s">
        <v>1122</v>
      </c>
      <c r="L638" s="411">
        <v>13.1</v>
      </c>
      <c r="M638" s="411">
        <v>5.5</v>
      </c>
      <c r="N638" s="411">
        <v>10.6</v>
      </c>
      <c r="O638" s="411" t="s">
        <v>1122</v>
      </c>
      <c r="P638" s="411">
        <v>3.8</v>
      </c>
      <c r="Q638" s="411">
        <v>1.5</v>
      </c>
      <c r="R638" s="411">
        <v>3</v>
      </c>
      <c r="T638"/>
      <c r="V638" s="410"/>
    </row>
    <row r="639" spans="1:22">
      <c r="A639" s="411" t="s">
        <v>1105</v>
      </c>
      <c r="B639" s="412">
        <v>638</v>
      </c>
      <c r="C639" s="413" t="s">
        <v>1135</v>
      </c>
      <c r="D639" s="413" t="s">
        <v>1089</v>
      </c>
      <c r="E639" s="414" t="s">
        <v>1455</v>
      </c>
      <c r="F639" s="413" t="s">
        <v>1107</v>
      </c>
      <c r="G639" s="412" t="s">
        <v>1129</v>
      </c>
      <c r="H639" s="414" t="str">
        <f t="shared" si="9"/>
        <v>Ceuta o MelillaUnifamiliarB.Existenteα3</v>
      </c>
      <c r="I639" s="411" t="s">
        <v>1122</v>
      </c>
      <c r="J639" s="411">
        <v>14.3</v>
      </c>
      <c r="K639" s="411" t="s">
        <v>1122</v>
      </c>
      <c r="L639" s="411">
        <v>18.7</v>
      </c>
      <c r="M639" s="411">
        <v>6.5</v>
      </c>
      <c r="N639" s="411">
        <v>20.100000000000001</v>
      </c>
      <c r="O639" s="411" t="s">
        <v>1122</v>
      </c>
      <c r="P639" s="411">
        <v>5.4</v>
      </c>
      <c r="Q639" s="411">
        <v>1.8</v>
      </c>
      <c r="R639" s="411">
        <v>5.7</v>
      </c>
      <c r="T639"/>
      <c r="V639" s="410"/>
    </row>
    <row r="640" spans="1:22">
      <c r="A640" s="411" t="s">
        <v>1105</v>
      </c>
      <c r="B640" s="412">
        <v>639</v>
      </c>
      <c r="C640" s="413" t="s">
        <v>1135</v>
      </c>
      <c r="D640" s="413" t="s">
        <v>1089</v>
      </c>
      <c r="E640" s="414" t="s">
        <v>1456</v>
      </c>
      <c r="F640" s="413" t="s">
        <v>1107</v>
      </c>
      <c r="G640" s="412" t="s">
        <v>1129</v>
      </c>
      <c r="H640" s="414" t="str">
        <f t="shared" si="9"/>
        <v>Ceuta o MelillaUnifamiliarC.Existenteα3</v>
      </c>
      <c r="I640" s="411" t="s">
        <v>1122</v>
      </c>
      <c r="J640" s="411">
        <v>20.399999999999999</v>
      </c>
      <c r="K640" s="411" t="s">
        <v>1122</v>
      </c>
      <c r="L640" s="411">
        <v>26.7</v>
      </c>
      <c r="M640" s="411">
        <v>7.8</v>
      </c>
      <c r="N640" s="411">
        <v>33.9</v>
      </c>
      <c r="O640" s="411" t="s">
        <v>1122</v>
      </c>
      <c r="P640" s="411">
        <v>7.7</v>
      </c>
      <c r="Q640" s="411">
        <v>2.1</v>
      </c>
      <c r="R640" s="411">
        <v>9.6999999999999993</v>
      </c>
      <c r="T640"/>
      <c r="V640" s="410"/>
    </row>
    <row r="641" spans="1:22">
      <c r="A641" s="411" t="s">
        <v>1105</v>
      </c>
      <c r="B641" s="412">
        <v>640</v>
      </c>
      <c r="C641" s="413" t="s">
        <v>1135</v>
      </c>
      <c r="D641" s="413" t="s">
        <v>1089</v>
      </c>
      <c r="E641" s="414" t="s">
        <v>1457</v>
      </c>
      <c r="F641" s="413" t="s">
        <v>1107</v>
      </c>
      <c r="G641" s="412" t="s">
        <v>1129</v>
      </c>
      <c r="H641" s="414" t="str">
        <f t="shared" si="9"/>
        <v>Ceuta o MelillaUnifamiliarD.Existenteα3</v>
      </c>
      <c r="I641" s="411" t="s">
        <v>1122</v>
      </c>
      <c r="J641" s="411">
        <v>29.7</v>
      </c>
      <c r="K641" s="411" t="s">
        <v>1122</v>
      </c>
      <c r="L641" s="411">
        <v>38.9</v>
      </c>
      <c r="M641" s="411">
        <v>9.9</v>
      </c>
      <c r="N641" s="411">
        <v>54.4</v>
      </c>
      <c r="O641" s="411" t="s">
        <v>1122</v>
      </c>
      <c r="P641" s="411">
        <v>11.3</v>
      </c>
      <c r="Q641" s="411">
        <v>2.7</v>
      </c>
      <c r="R641" s="411">
        <v>15.6</v>
      </c>
      <c r="T641"/>
      <c r="V641" s="410"/>
    </row>
    <row r="642" spans="1:22">
      <c r="A642" s="411" t="s">
        <v>1105</v>
      </c>
      <c r="B642" s="412">
        <v>641</v>
      </c>
      <c r="C642" s="413" t="s">
        <v>1135</v>
      </c>
      <c r="D642" s="413" t="s">
        <v>1089</v>
      </c>
      <c r="E642" s="414" t="s">
        <v>1458</v>
      </c>
      <c r="F642" s="413" t="s">
        <v>1107</v>
      </c>
      <c r="G642" s="412" t="s">
        <v>1129</v>
      </c>
      <c r="H642" s="414" t="str">
        <f t="shared" ref="H642:H705" si="10">_xlfn.CONCAT(C642:G642)</f>
        <v>Ceuta o MelillaUnifamiliarE.Existenteα3</v>
      </c>
      <c r="I642" s="411" t="s">
        <v>1122</v>
      </c>
      <c r="J642" s="411">
        <v>36.700000000000003</v>
      </c>
      <c r="K642" s="411" t="s">
        <v>1122</v>
      </c>
      <c r="L642" s="411">
        <v>48</v>
      </c>
      <c r="M642" s="411">
        <v>26.9</v>
      </c>
      <c r="N642" s="411">
        <v>75</v>
      </c>
      <c r="O642" s="411" t="s">
        <v>1122</v>
      </c>
      <c r="P642" s="411">
        <v>13.9</v>
      </c>
      <c r="Q642" s="411">
        <v>7.3</v>
      </c>
      <c r="R642" s="411">
        <v>21.3</v>
      </c>
      <c r="T642"/>
      <c r="V642" s="410"/>
    </row>
    <row r="643" spans="1:22">
      <c r="A643" s="411" t="s">
        <v>1105</v>
      </c>
      <c r="B643" s="412">
        <v>642</v>
      </c>
      <c r="C643" s="413" t="s">
        <v>1135</v>
      </c>
      <c r="D643" s="413" t="s">
        <v>1089</v>
      </c>
      <c r="E643" s="414" t="s">
        <v>1459</v>
      </c>
      <c r="F643" s="413" t="s">
        <v>1107</v>
      </c>
      <c r="G643" s="412" t="s">
        <v>1129</v>
      </c>
      <c r="H643" s="414" t="str">
        <f t="shared" si="10"/>
        <v>Ceuta o MelillaUnifamiliarF.Existenteα3</v>
      </c>
      <c r="I643" s="411" t="s">
        <v>1122</v>
      </c>
      <c r="J643" s="411">
        <v>45.1</v>
      </c>
      <c r="K643" s="411" t="s">
        <v>1122</v>
      </c>
      <c r="L643" s="411">
        <v>59.1</v>
      </c>
      <c r="M643" s="411">
        <v>29.4</v>
      </c>
      <c r="N643" s="411">
        <v>87.7</v>
      </c>
      <c r="O643" s="411" t="s">
        <v>1122</v>
      </c>
      <c r="P643" s="411">
        <v>17.100000000000001</v>
      </c>
      <c r="Q643" s="411">
        <v>8.6</v>
      </c>
      <c r="R643" s="411">
        <v>25.5</v>
      </c>
      <c r="T643"/>
      <c r="V643" s="410"/>
    </row>
    <row r="644" spans="1:22">
      <c r="A644" s="411" t="s">
        <v>1105</v>
      </c>
      <c r="B644" s="412">
        <v>643</v>
      </c>
      <c r="C644" s="413" t="s">
        <v>1135</v>
      </c>
      <c r="D644" s="413" t="s">
        <v>1089</v>
      </c>
      <c r="E644" s="414" t="s">
        <v>1454</v>
      </c>
      <c r="F644" s="413" t="s">
        <v>1107</v>
      </c>
      <c r="G644" s="412" t="s">
        <v>1130</v>
      </c>
      <c r="H644" s="414" t="str">
        <f t="shared" si="10"/>
        <v>Ceuta o MelillaUnifamiliarA.Existenteα4</v>
      </c>
      <c r="I644" s="411" t="s">
        <v>1122</v>
      </c>
      <c r="J644" s="411">
        <v>13.9</v>
      </c>
      <c r="K644" s="411" t="s">
        <v>1122</v>
      </c>
      <c r="L644" s="411">
        <v>18.2</v>
      </c>
      <c r="M644" s="411">
        <v>5.5</v>
      </c>
      <c r="N644" s="411">
        <v>13.8</v>
      </c>
      <c r="O644" s="411" t="s">
        <v>1122</v>
      </c>
      <c r="P644" s="411">
        <v>5.3</v>
      </c>
      <c r="Q644" s="411">
        <v>1.5</v>
      </c>
      <c r="R644" s="411">
        <v>4</v>
      </c>
      <c r="T644"/>
      <c r="V644" s="410"/>
    </row>
    <row r="645" spans="1:22">
      <c r="A645" s="411" t="s">
        <v>1105</v>
      </c>
      <c r="B645" s="412">
        <v>644</v>
      </c>
      <c r="C645" s="413" t="s">
        <v>1135</v>
      </c>
      <c r="D645" s="413" t="s">
        <v>1089</v>
      </c>
      <c r="E645" s="414" t="s">
        <v>1455</v>
      </c>
      <c r="F645" s="413" t="s">
        <v>1107</v>
      </c>
      <c r="G645" s="412" t="s">
        <v>1130</v>
      </c>
      <c r="H645" s="414" t="str">
        <f t="shared" si="10"/>
        <v>Ceuta o MelillaUnifamiliarB.Existenteα4</v>
      </c>
      <c r="I645" s="411" t="s">
        <v>1122</v>
      </c>
      <c r="J645" s="411">
        <v>20</v>
      </c>
      <c r="K645" s="411" t="s">
        <v>1122</v>
      </c>
      <c r="L645" s="411">
        <v>26.2</v>
      </c>
      <c r="M645" s="411">
        <v>6.5</v>
      </c>
      <c r="N645" s="411">
        <v>26.2</v>
      </c>
      <c r="O645" s="411" t="s">
        <v>1122</v>
      </c>
      <c r="P645" s="411">
        <v>7.6</v>
      </c>
      <c r="Q645" s="411">
        <v>1.8</v>
      </c>
      <c r="R645" s="411">
        <v>7.5</v>
      </c>
      <c r="T645"/>
      <c r="V645" s="410"/>
    </row>
    <row r="646" spans="1:22">
      <c r="A646" s="411" t="s">
        <v>1105</v>
      </c>
      <c r="B646" s="412">
        <v>645</v>
      </c>
      <c r="C646" s="413" t="s">
        <v>1135</v>
      </c>
      <c r="D646" s="413" t="s">
        <v>1089</v>
      </c>
      <c r="E646" s="414" t="s">
        <v>1456</v>
      </c>
      <c r="F646" s="413" t="s">
        <v>1107</v>
      </c>
      <c r="G646" s="412" t="s">
        <v>1130</v>
      </c>
      <c r="H646" s="414" t="str">
        <f t="shared" si="10"/>
        <v>Ceuta o MelillaUnifamiliarC.Existenteα4</v>
      </c>
      <c r="I646" s="411" t="s">
        <v>1122</v>
      </c>
      <c r="J646" s="411">
        <v>28.4</v>
      </c>
      <c r="K646" s="411" t="s">
        <v>1122</v>
      </c>
      <c r="L646" s="411">
        <v>37.299999999999997</v>
      </c>
      <c r="M646" s="411">
        <v>7.8</v>
      </c>
      <c r="N646" s="411">
        <v>44.4</v>
      </c>
      <c r="O646" s="411" t="s">
        <v>1122</v>
      </c>
      <c r="P646" s="411">
        <v>10.8</v>
      </c>
      <c r="Q646" s="411">
        <v>2.1</v>
      </c>
      <c r="R646" s="411">
        <v>12.7</v>
      </c>
      <c r="T646"/>
      <c r="V646" s="410"/>
    </row>
    <row r="647" spans="1:22">
      <c r="A647" s="411" t="s">
        <v>1105</v>
      </c>
      <c r="B647" s="412">
        <v>646</v>
      </c>
      <c r="C647" s="413" t="s">
        <v>1135</v>
      </c>
      <c r="D647" s="413" t="s">
        <v>1089</v>
      </c>
      <c r="E647" s="414" t="s">
        <v>1457</v>
      </c>
      <c r="F647" s="413" t="s">
        <v>1107</v>
      </c>
      <c r="G647" s="412" t="s">
        <v>1130</v>
      </c>
      <c r="H647" s="414" t="str">
        <f t="shared" si="10"/>
        <v>Ceuta o MelillaUnifamiliarD.Existenteα4</v>
      </c>
      <c r="I647" s="411" t="s">
        <v>1122</v>
      </c>
      <c r="J647" s="411">
        <v>41.4</v>
      </c>
      <c r="K647" s="411" t="s">
        <v>1122</v>
      </c>
      <c r="L647" s="411">
        <v>54.3</v>
      </c>
      <c r="M647" s="411">
        <v>9.9</v>
      </c>
      <c r="N647" s="411">
        <v>71.099999999999994</v>
      </c>
      <c r="O647" s="411" t="s">
        <v>1122</v>
      </c>
      <c r="P647" s="411">
        <v>15.7</v>
      </c>
      <c r="Q647" s="411">
        <v>2.7</v>
      </c>
      <c r="R647" s="411">
        <v>20.399999999999999</v>
      </c>
      <c r="T647"/>
      <c r="V647" s="410"/>
    </row>
    <row r="648" spans="1:22">
      <c r="A648" s="411" t="s">
        <v>1105</v>
      </c>
      <c r="B648" s="412">
        <v>647</v>
      </c>
      <c r="C648" s="413" t="s">
        <v>1135</v>
      </c>
      <c r="D648" s="413" t="s">
        <v>1089</v>
      </c>
      <c r="E648" s="414" t="s">
        <v>1458</v>
      </c>
      <c r="F648" s="413" t="s">
        <v>1107</v>
      </c>
      <c r="G648" s="412" t="s">
        <v>1130</v>
      </c>
      <c r="H648" s="414" t="str">
        <f t="shared" si="10"/>
        <v>Ceuta o MelillaUnifamiliarE.Existenteα4</v>
      </c>
      <c r="I648" s="411" t="s">
        <v>1122</v>
      </c>
      <c r="J648" s="411">
        <v>50.9</v>
      </c>
      <c r="K648" s="411" t="s">
        <v>1122</v>
      </c>
      <c r="L648" s="411">
        <v>66.7</v>
      </c>
      <c r="M648" s="411">
        <v>26.9</v>
      </c>
      <c r="N648" s="411">
        <v>93.7</v>
      </c>
      <c r="O648" s="411" t="s">
        <v>1122</v>
      </c>
      <c r="P648" s="411">
        <v>19.399999999999999</v>
      </c>
      <c r="Q648" s="411">
        <v>7.3</v>
      </c>
      <c r="R648" s="411">
        <v>26.7</v>
      </c>
      <c r="T648"/>
      <c r="V648" s="410"/>
    </row>
    <row r="649" spans="1:22">
      <c r="A649" s="411" t="s">
        <v>1105</v>
      </c>
      <c r="B649" s="412">
        <v>648</v>
      </c>
      <c r="C649" s="413" t="s">
        <v>1135</v>
      </c>
      <c r="D649" s="413" t="s">
        <v>1089</v>
      </c>
      <c r="E649" s="414" t="s">
        <v>1459</v>
      </c>
      <c r="F649" s="413" t="s">
        <v>1107</v>
      </c>
      <c r="G649" s="412" t="s">
        <v>1130</v>
      </c>
      <c r="H649" s="414" t="str">
        <f t="shared" si="10"/>
        <v>Ceuta o MelillaUnifamiliarF.Existenteα4</v>
      </c>
      <c r="I649" s="411" t="s">
        <v>1122</v>
      </c>
      <c r="J649" s="411">
        <v>62.6</v>
      </c>
      <c r="K649" s="411" t="s">
        <v>1122</v>
      </c>
      <c r="L649" s="411">
        <v>82.1</v>
      </c>
      <c r="M649" s="411">
        <v>29.4</v>
      </c>
      <c r="N649" s="411">
        <v>102.1</v>
      </c>
      <c r="O649" s="411" t="s">
        <v>1122</v>
      </c>
      <c r="P649" s="411">
        <v>23.8</v>
      </c>
      <c r="Q649" s="411">
        <v>8.6</v>
      </c>
      <c r="R649" s="411">
        <v>29.1</v>
      </c>
      <c r="T649"/>
      <c r="V649" s="410"/>
    </row>
    <row r="650" spans="1:22">
      <c r="A650" s="411" t="s">
        <v>1105</v>
      </c>
      <c r="B650" s="412">
        <v>649</v>
      </c>
      <c r="C650" s="413" t="s">
        <v>1135</v>
      </c>
      <c r="D650" s="413" t="s">
        <v>1089</v>
      </c>
      <c r="E650" s="414" t="s">
        <v>1454</v>
      </c>
      <c r="F650" s="413" t="s">
        <v>1107</v>
      </c>
      <c r="G650" s="412" t="s">
        <v>9</v>
      </c>
      <c r="H650" s="414" t="str">
        <f t="shared" si="10"/>
        <v>Ceuta o MelillaUnifamiliarA.ExistenteA1</v>
      </c>
      <c r="I650" s="411">
        <v>5.2</v>
      </c>
      <c r="J650" s="411" t="s">
        <v>1122</v>
      </c>
      <c r="K650" s="411">
        <v>8</v>
      </c>
      <c r="L650" s="411" t="s">
        <v>1122</v>
      </c>
      <c r="M650" s="411">
        <v>5.5</v>
      </c>
      <c r="N650" s="411">
        <v>12.9</v>
      </c>
      <c r="O650" s="411">
        <v>2</v>
      </c>
      <c r="P650" s="411" t="s">
        <v>1122</v>
      </c>
      <c r="Q650" s="411">
        <v>1.5</v>
      </c>
      <c r="R650" s="411">
        <v>3.2</v>
      </c>
      <c r="T650"/>
      <c r="V650" s="410"/>
    </row>
    <row r="651" spans="1:22">
      <c r="A651" s="411" t="s">
        <v>1105</v>
      </c>
      <c r="B651" s="412">
        <v>650</v>
      </c>
      <c r="C651" s="413" t="s">
        <v>1135</v>
      </c>
      <c r="D651" s="413" t="s">
        <v>1089</v>
      </c>
      <c r="E651" s="414" t="s">
        <v>1455</v>
      </c>
      <c r="F651" s="413" t="s">
        <v>1107</v>
      </c>
      <c r="G651" s="412" t="s">
        <v>9</v>
      </c>
      <c r="H651" s="414" t="str">
        <f t="shared" si="10"/>
        <v>Ceuta o MelillaUnifamiliarB.ExistenteA1</v>
      </c>
      <c r="I651" s="411">
        <v>12</v>
      </c>
      <c r="J651" s="411" t="s">
        <v>1122</v>
      </c>
      <c r="K651" s="411">
        <v>18.600000000000001</v>
      </c>
      <c r="L651" s="411" t="s">
        <v>1122</v>
      </c>
      <c r="M651" s="411">
        <v>6.5</v>
      </c>
      <c r="N651" s="411">
        <v>24.6</v>
      </c>
      <c r="O651" s="411">
        <v>4.5999999999999996</v>
      </c>
      <c r="P651" s="411" t="s">
        <v>1122</v>
      </c>
      <c r="Q651" s="411">
        <v>1.8</v>
      </c>
      <c r="R651" s="411">
        <v>6.1</v>
      </c>
      <c r="T651"/>
      <c r="V651" s="410"/>
    </row>
    <row r="652" spans="1:22">
      <c r="A652" s="411" t="s">
        <v>1105</v>
      </c>
      <c r="B652" s="412">
        <v>651</v>
      </c>
      <c r="C652" s="413" t="s">
        <v>1135</v>
      </c>
      <c r="D652" s="413" t="s">
        <v>1089</v>
      </c>
      <c r="E652" s="414" t="s">
        <v>1456</v>
      </c>
      <c r="F652" s="413" t="s">
        <v>1107</v>
      </c>
      <c r="G652" s="412" t="s">
        <v>9</v>
      </c>
      <c r="H652" s="414" t="str">
        <f t="shared" si="10"/>
        <v>Ceuta o MelillaUnifamiliarC.ExistenteA1</v>
      </c>
      <c r="I652" s="411">
        <v>21.7</v>
      </c>
      <c r="J652" s="411" t="s">
        <v>1122</v>
      </c>
      <c r="K652" s="411">
        <v>33.6</v>
      </c>
      <c r="L652" s="411" t="s">
        <v>1122</v>
      </c>
      <c r="M652" s="411">
        <v>7.8</v>
      </c>
      <c r="N652" s="411">
        <v>41.5</v>
      </c>
      <c r="O652" s="411">
        <v>8.1999999999999993</v>
      </c>
      <c r="P652" s="411" t="s">
        <v>1122</v>
      </c>
      <c r="Q652" s="411">
        <v>2.1</v>
      </c>
      <c r="R652" s="411">
        <v>10.4</v>
      </c>
      <c r="T652"/>
      <c r="V652" s="410"/>
    </row>
    <row r="653" spans="1:22">
      <c r="A653" s="411" t="s">
        <v>1105</v>
      </c>
      <c r="B653" s="412">
        <v>652</v>
      </c>
      <c r="C653" s="413" t="s">
        <v>1135</v>
      </c>
      <c r="D653" s="413" t="s">
        <v>1089</v>
      </c>
      <c r="E653" s="414" t="s">
        <v>1457</v>
      </c>
      <c r="F653" s="413" t="s">
        <v>1107</v>
      </c>
      <c r="G653" s="412" t="s">
        <v>9</v>
      </c>
      <c r="H653" s="414" t="str">
        <f t="shared" si="10"/>
        <v>Ceuta o MelillaUnifamiliarD.ExistenteA1</v>
      </c>
      <c r="I653" s="411">
        <v>36.299999999999997</v>
      </c>
      <c r="J653" s="411" t="s">
        <v>1122</v>
      </c>
      <c r="K653" s="411">
        <v>56.3</v>
      </c>
      <c r="L653" s="411" t="s">
        <v>1122</v>
      </c>
      <c r="M653" s="411">
        <v>9.9</v>
      </c>
      <c r="N653" s="411">
        <v>66.5</v>
      </c>
      <c r="O653" s="411">
        <v>13.8</v>
      </c>
      <c r="P653" s="411" t="s">
        <v>1122</v>
      </c>
      <c r="Q653" s="411">
        <v>2.7</v>
      </c>
      <c r="R653" s="411">
        <v>16.600000000000001</v>
      </c>
      <c r="T653"/>
      <c r="V653" s="410"/>
    </row>
    <row r="654" spans="1:22">
      <c r="A654" s="411" t="s">
        <v>1105</v>
      </c>
      <c r="B654" s="412">
        <v>653</v>
      </c>
      <c r="C654" s="413" t="s">
        <v>1135</v>
      </c>
      <c r="D654" s="413" t="s">
        <v>1089</v>
      </c>
      <c r="E654" s="414" t="s">
        <v>1458</v>
      </c>
      <c r="F654" s="413" t="s">
        <v>1107</v>
      </c>
      <c r="G654" s="412" t="s">
        <v>9</v>
      </c>
      <c r="H654" s="414" t="str">
        <f t="shared" si="10"/>
        <v>Ceuta o MelillaUnifamiliarE.ExistenteA1</v>
      </c>
      <c r="I654" s="411">
        <v>62.5</v>
      </c>
      <c r="J654" s="411" t="s">
        <v>1122</v>
      </c>
      <c r="K654" s="411">
        <v>124.4</v>
      </c>
      <c r="L654" s="411" t="s">
        <v>1122</v>
      </c>
      <c r="M654" s="411">
        <v>26.9</v>
      </c>
      <c r="N654" s="411">
        <v>151.30000000000001</v>
      </c>
      <c r="O654" s="411">
        <v>33.799999999999997</v>
      </c>
      <c r="P654" s="411" t="s">
        <v>1122</v>
      </c>
      <c r="Q654" s="411">
        <v>7.3</v>
      </c>
      <c r="R654" s="411">
        <v>41.1</v>
      </c>
      <c r="T654"/>
      <c r="V654" s="410"/>
    </row>
    <row r="655" spans="1:22">
      <c r="A655" s="411" t="s">
        <v>1105</v>
      </c>
      <c r="B655" s="412">
        <v>654</v>
      </c>
      <c r="C655" s="413" t="s">
        <v>1135</v>
      </c>
      <c r="D655" s="413" t="s">
        <v>1089</v>
      </c>
      <c r="E655" s="414" t="s">
        <v>1459</v>
      </c>
      <c r="F655" s="413" t="s">
        <v>1107</v>
      </c>
      <c r="G655" s="412" t="s">
        <v>9</v>
      </c>
      <c r="H655" s="414" t="str">
        <f t="shared" si="10"/>
        <v>Ceuta o MelillaUnifamiliarF.ExistenteA1</v>
      </c>
      <c r="I655" s="411">
        <v>80.599999999999994</v>
      </c>
      <c r="J655" s="411" t="s">
        <v>1122</v>
      </c>
      <c r="K655" s="411">
        <v>153</v>
      </c>
      <c r="L655" s="411" t="s">
        <v>1122</v>
      </c>
      <c r="M655" s="411">
        <v>29.4</v>
      </c>
      <c r="N655" s="411">
        <v>177</v>
      </c>
      <c r="O655" s="411">
        <v>43.5</v>
      </c>
      <c r="P655" s="411" t="s">
        <v>1122</v>
      </c>
      <c r="Q655" s="411">
        <v>8.6</v>
      </c>
      <c r="R655" s="411">
        <v>48.1</v>
      </c>
      <c r="T655"/>
      <c r="V655" s="410"/>
    </row>
    <row r="656" spans="1:22">
      <c r="A656" s="411" t="s">
        <v>1105</v>
      </c>
      <c r="B656" s="412">
        <v>655</v>
      </c>
      <c r="C656" s="413" t="s">
        <v>1135</v>
      </c>
      <c r="D656" s="413" t="s">
        <v>1089</v>
      </c>
      <c r="E656" s="414" t="s">
        <v>1454</v>
      </c>
      <c r="F656" s="413" t="s">
        <v>1107</v>
      </c>
      <c r="G656" s="412" t="s">
        <v>10</v>
      </c>
      <c r="H656" s="414" t="str">
        <f t="shared" si="10"/>
        <v>Ceuta o MelillaUnifamiliarA.ExistenteA2</v>
      </c>
      <c r="I656" s="411">
        <v>5.2</v>
      </c>
      <c r="J656" s="411">
        <v>3.9</v>
      </c>
      <c r="K656" s="411">
        <v>8</v>
      </c>
      <c r="L656" s="411">
        <v>5.2</v>
      </c>
      <c r="M656" s="411">
        <v>5.5</v>
      </c>
      <c r="N656" s="411">
        <v>17</v>
      </c>
      <c r="O656" s="411">
        <v>2</v>
      </c>
      <c r="P656" s="411">
        <v>1.5</v>
      </c>
      <c r="Q656" s="411">
        <v>1.5</v>
      </c>
      <c r="R656" s="411">
        <v>4.4000000000000004</v>
      </c>
      <c r="T656"/>
      <c r="V656" s="410"/>
    </row>
    <row r="657" spans="1:22">
      <c r="A657" s="411" t="s">
        <v>1105</v>
      </c>
      <c r="B657" s="412">
        <v>656</v>
      </c>
      <c r="C657" s="413" t="s">
        <v>1135</v>
      </c>
      <c r="D657" s="413" t="s">
        <v>1089</v>
      </c>
      <c r="E657" s="414" t="s">
        <v>1455</v>
      </c>
      <c r="F657" s="413" t="s">
        <v>1107</v>
      </c>
      <c r="G657" s="412" t="s">
        <v>10</v>
      </c>
      <c r="H657" s="414" t="str">
        <f t="shared" si="10"/>
        <v>Ceuta o MelillaUnifamiliarB.ExistenteA2</v>
      </c>
      <c r="I657" s="411">
        <v>12</v>
      </c>
      <c r="J657" s="411">
        <v>6.4</v>
      </c>
      <c r="K657" s="411">
        <v>18.600000000000001</v>
      </c>
      <c r="L657" s="411">
        <v>8.4</v>
      </c>
      <c r="M657" s="411">
        <v>6.5</v>
      </c>
      <c r="N657" s="411">
        <v>32.200000000000003</v>
      </c>
      <c r="O657" s="411">
        <v>4.5999999999999996</v>
      </c>
      <c r="P657" s="411">
        <v>2.4</v>
      </c>
      <c r="Q657" s="411">
        <v>1.8</v>
      </c>
      <c r="R657" s="411">
        <v>8.4</v>
      </c>
      <c r="T657"/>
      <c r="V657" s="410"/>
    </row>
    <row r="658" spans="1:22">
      <c r="A658" s="411" t="s">
        <v>1105</v>
      </c>
      <c r="B658" s="412">
        <v>657</v>
      </c>
      <c r="C658" s="413" t="s">
        <v>1135</v>
      </c>
      <c r="D658" s="413" t="s">
        <v>1089</v>
      </c>
      <c r="E658" s="414" t="s">
        <v>1456</v>
      </c>
      <c r="F658" s="413" t="s">
        <v>1107</v>
      </c>
      <c r="G658" s="412" t="s">
        <v>10</v>
      </c>
      <c r="H658" s="414" t="str">
        <f t="shared" si="10"/>
        <v>Ceuta o MelillaUnifamiliarC.ExistenteA2</v>
      </c>
      <c r="I658" s="411">
        <v>21.7</v>
      </c>
      <c r="J658" s="411">
        <v>9.9</v>
      </c>
      <c r="K658" s="411">
        <v>33.6</v>
      </c>
      <c r="L658" s="411">
        <v>13</v>
      </c>
      <c r="M658" s="411">
        <v>7.8</v>
      </c>
      <c r="N658" s="411">
        <v>54.5</v>
      </c>
      <c r="O658" s="411">
        <v>8.1999999999999993</v>
      </c>
      <c r="P658" s="411">
        <v>3.8</v>
      </c>
      <c r="Q658" s="411">
        <v>2.1</v>
      </c>
      <c r="R658" s="411">
        <v>14.2</v>
      </c>
      <c r="T658"/>
      <c r="V658" s="410"/>
    </row>
    <row r="659" spans="1:22">
      <c r="A659" s="411" t="s">
        <v>1105</v>
      </c>
      <c r="B659" s="412">
        <v>658</v>
      </c>
      <c r="C659" s="413" t="s">
        <v>1135</v>
      </c>
      <c r="D659" s="413" t="s">
        <v>1089</v>
      </c>
      <c r="E659" s="414" t="s">
        <v>1457</v>
      </c>
      <c r="F659" s="413" t="s">
        <v>1107</v>
      </c>
      <c r="G659" s="412" t="s">
        <v>10</v>
      </c>
      <c r="H659" s="414" t="str">
        <f t="shared" si="10"/>
        <v>Ceuta o MelillaUnifamiliarD.ExistenteA2</v>
      </c>
      <c r="I659" s="411">
        <v>36.299999999999997</v>
      </c>
      <c r="J659" s="411">
        <v>15.2</v>
      </c>
      <c r="K659" s="411">
        <v>56.3</v>
      </c>
      <c r="L659" s="411">
        <v>20</v>
      </c>
      <c r="M659" s="411">
        <v>9.9</v>
      </c>
      <c r="N659" s="411">
        <v>87.3</v>
      </c>
      <c r="O659" s="411">
        <v>13.8</v>
      </c>
      <c r="P659" s="411">
        <v>5.8</v>
      </c>
      <c r="Q659" s="411">
        <v>2.7</v>
      </c>
      <c r="R659" s="411">
        <v>22.7</v>
      </c>
      <c r="T659"/>
      <c r="V659" s="410"/>
    </row>
    <row r="660" spans="1:22">
      <c r="A660" s="411" t="s">
        <v>1105</v>
      </c>
      <c r="B660" s="412">
        <v>659</v>
      </c>
      <c r="C660" s="413" t="s">
        <v>1135</v>
      </c>
      <c r="D660" s="413" t="s">
        <v>1089</v>
      </c>
      <c r="E660" s="414" t="s">
        <v>1458</v>
      </c>
      <c r="F660" s="413" t="s">
        <v>1107</v>
      </c>
      <c r="G660" s="412" t="s">
        <v>10</v>
      </c>
      <c r="H660" s="414" t="str">
        <f t="shared" si="10"/>
        <v>Ceuta o MelillaUnifamiliarE.ExistenteA2</v>
      </c>
      <c r="I660" s="411">
        <v>62.5</v>
      </c>
      <c r="J660" s="411">
        <v>18.3</v>
      </c>
      <c r="K660" s="411">
        <v>124.4</v>
      </c>
      <c r="L660" s="411">
        <v>24</v>
      </c>
      <c r="M660" s="411">
        <v>26.9</v>
      </c>
      <c r="N660" s="411">
        <v>175.3</v>
      </c>
      <c r="O660" s="411">
        <v>33.799999999999997</v>
      </c>
      <c r="P660" s="411">
        <v>7</v>
      </c>
      <c r="Q660" s="411">
        <v>7.3</v>
      </c>
      <c r="R660" s="411">
        <v>48.1</v>
      </c>
      <c r="T660"/>
      <c r="V660" s="410"/>
    </row>
    <row r="661" spans="1:22">
      <c r="A661" s="411" t="s">
        <v>1105</v>
      </c>
      <c r="B661" s="412">
        <v>660</v>
      </c>
      <c r="C661" s="413" t="s">
        <v>1135</v>
      </c>
      <c r="D661" s="413" t="s">
        <v>1089</v>
      </c>
      <c r="E661" s="414" t="s">
        <v>1459</v>
      </c>
      <c r="F661" s="413" t="s">
        <v>1107</v>
      </c>
      <c r="G661" s="412" t="s">
        <v>10</v>
      </c>
      <c r="H661" s="414" t="str">
        <f t="shared" si="10"/>
        <v>Ceuta o MelillaUnifamiliarF.ExistenteA2</v>
      </c>
      <c r="I661" s="411">
        <v>80.599999999999994</v>
      </c>
      <c r="J661" s="411">
        <v>22.5</v>
      </c>
      <c r="K661" s="411">
        <v>153</v>
      </c>
      <c r="L661" s="411">
        <v>29.5</v>
      </c>
      <c r="M661" s="411">
        <v>29.4</v>
      </c>
      <c r="N661" s="411">
        <v>205.1</v>
      </c>
      <c r="O661" s="411">
        <v>43.5</v>
      </c>
      <c r="P661" s="411">
        <v>8.6</v>
      </c>
      <c r="Q661" s="411">
        <v>8.6</v>
      </c>
      <c r="R661" s="411">
        <v>56.2</v>
      </c>
      <c r="T661"/>
      <c r="V661" s="410"/>
    </row>
    <row r="662" spans="1:22">
      <c r="A662" s="411" t="s">
        <v>1105</v>
      </c>
      <c r="B662" s="412">
        <v>661</v>
      </c>
      <c r="C662" s="413" t="s">
        <v>1135</v>
      </c>
      <c r="D662" s="413" t="s">
        <v>1089</v>
      </c>
      <c r="E662" s="414" t="s">
        <v>1454</v>
      </c>
      <c r="F662" s="413" t="s">
        <v>1107</v>
      </c>
      <c r="G662" s="412" t="s">
        <v>1108</v>
      </c>
      <c r="H662" s="414" t="str">
        <f t="shared" si="10"/>
        <v>Ceuta o MelillaUnifamiliarA.ExistenteA3</v>
      </c>
      <c r="I662" s="411">
        <v>5.2</v>
      </c>
      <c r="J662" s="411">
        <v>10</v>
      </c>
      <c r="K662" s="411">
        <v>8</v>
      </c>
      <c r="L662" s="411">
        <v>13.1</v>
      </c>
      <c r="M662" s="411">
        <v>5.5</v>
      </c>
      <c r="N662" s="411">
        <v>21.2</v>
      </c>
      <c r="O662" s="411">
        <v>2</v>
      </c>
      <c r="P662" s="411">
        <v>3.8</v>
      </c>
      <c r="Q662" s="411">
        <v>1.5</v>
      </c>
      <c r="R662" s="411">
        <v>5.6</v>
      </c>
      <c r="T662"/>
      <c r="V662" s="410"/>
    </row>
    <row r="663" spans="1:22">
      <c r="A663" s="411" t="s">
        <v>1105</v>
      </c>
      <c r="B663" s="412">
        <v>662</v>
      </c>
      <c r="C663" s="413" t="s">
        <v>1135</v>
      </c>
      <c r="D663" s="413" t="s">
        <v>1089</v>
      </c>
      <c r="E663" s="414" t="s">
        <v>1455</v>
      </c>
      <c r="F663" s="413" t="s">
        <v>1107</v>
      </c>
      <c r="G663" s="412" t="s">
        <v>1108</v>
      </c>
      <c r="H663" s="414" t="str">
        <f t="shared" si="10"/>
        <v>Ceuta o MelillaUnifamiliarB.ExistenteA3</v>
      </c>
      <c r="I663" s="411">
        <v>12</v>
      </c>
      <c r="J663" s="411">
        <v>14.3</v>
      </c>
      <c r="K663" s="411">
        <v>18.600000000000001</v>
      </c>
      <c r="L663" s="411">
        <v>18.7</v>
      </c>
      <c r="M663" s="411">
        <v>6.5</v>
      </c>
      <c r="N663" s="411">
        <v>40.200000000000003</v>
      </c>
      <c r="O663" s="411">
        <v>4.5999999999999996</v>
      </c>
      <c r="P663" s="411">
        <v>5.4</v>
      </c>
      <c r="Q663" s="411">
        <v>1.8</v>
      </c>
      <c r="R663" s="411">
        <v>10.7</v>
      </c>
      <c r="T663"/>
      <c r="V663" s="410"/>
    </row>
    <row r="664" spans="1:22">
      <c r="A664" s="411" t="s">
        <v>1105</v>
      </c>
      <c r="B664" s="412">
        <v>663</v>
      </c>
      <c r="C664" s="413" t="s">
        <v>1135</v>
      </c>
      <c r="D664" s="413" t="s">
        <v>1089</v>
      </c>
      <c r="E664" s="414" t="s">
        <v>1456</v>
      </c>
      <c r="F664" s="413" t="s">
        <v>1107</v>
      </c>
      <c r="G664" s="412" t="s">
        <v>1108</v>
      </c>
      <c r="H664" s="414" t="str">
        <f t="shared" si="10"/>
        <v>Ceuta o MelillaUnifamiliarC.ExistenteA3</v>
      </c>
      <c r="I664" s="411">
        <v>21.7</v>
      </c>
      <c r="J664" s="411">
        <v>20.399999999999999</v>
      </c>
      <c r="K664" s="411">
        <v>33.6</v>
      </c>
      <c r="L664" s="411">
        <v>26.7</v>
      </c>
      <c r="M664" s="411">
        <v>7.8</v>
      </c>
      <c r="N664" s="411">
        <v>67.900000000000006</v>
      </c>
      <c r="O664" s="411">
        <v>8.1999999999999993</v>
      </c>
      <c r="P664" s="411">
        <v>7.7</v>
      </c>
      <c r="Q664" s="411">
        <v>2.1</v>
      </c>
      <c r="R664" s="411">
        <v>18</v>
      </c>
      <c r="T664"/>
      <c r="V664" s="410"/>
    </row>
    <row r="665" spans="1:22">
      <c r="A665" s="411" t="s">
        <v>1105</v>
      </c>
      <c r="B665" s="412">
        <v>664</v>
      </c>
      <c r="C665" s="413" t="s">
        <v>1135</v>
      </c>
      <c r="D665" s="413" t="s">
        <v>1089</v>
      </c>
      <c r="E665" s="414" t="s">
        <v>1457</v>
      </c>
      <c r="F665" s="413" t="s">
        <v>1107</v>
      </c>
      <c r="G665" s="412" t="s">
        <v>1108</v>
      </c>
      <c r="H665" s="414" t="str">
        <f t="shared" si="10"/>
        <v>Ceuta o MelillaUnifamiliarD.ExistenteA3</v>
      </c>
      <c r="I665" s="411">
        <v>36.299999999999997</v>
      </c>
      <c r="J665" s="411">
        <v>29.7</v>
      </c>
      <c r="K665" s="411">
        <v>56.3</v>
      </c>
      <c r="L665" s="411">
        <v>38.9</v>
      </c>
      <c r="M665" s="411">
        <v>9.9</v>
      </c>
      <c r="N665" s="411">
        <v>108.8</v>
      </c>
      <c r="O665" s="411">
        <v>13.8</v>
      </c>
      <c r="P665" s="411">
        <v>11.3</v>
      </c>
      <c r="Q665" s="411">
        <v>2.7</v>
      </c>
      <c r="R665" s="411">
        <v>28.9</v>
      </c>
      <c r="T665"/>
      <c r="V665" s="410"/>
    </row>
    <row r="666" spans="1:22">
      <c r="A666" s="411" t="s">
        <v>1105</v>
      </c>
      <c r="B666" s="412">
        <v>665</v>
      </c>
      <c r="C666" s="413" t="s">
        <v>1135</v>
      </c>
      <c r="D666" s="413" t="s">
        <v>1089</v>
      </c>
      <c r="E666" s="414" t="s">
        <v>1458</v>
      </c>
      <c r="F666" s="413" t="s">
        <v>1107</v>
      </c>
      <c r="G666" s="412" t="s">
        <v>1108</v>
      </c>
      <c r="H666" s="414" t="str">
        <f t="shared" si="10"/>
        <v>Ceuta o MelillaUnifamiliarE.ExistenteA3</v>
      </c>
      <c r="I666" s="411">
        <v>62.5</v>
      </c>
      <c r="J666" s="411">
        <v>36.700000000000003</v>
      </c>
      <c r="K666" s="411">
        <v>124.4</v>
      </c>
      <c r="L666" s="411">
        <v>48</v>
      </c>
      <c r="M666" s="411">
        <v>26.9</v>
      </c>
      <c r="N666" s="411">
        <v>199.4</v>
      </c>
      <c r="O666" s="411">
        <v>33.799999999999997</v>
      </c>
      <c r="P666" s="411">
        <v>13.9</v>
      </c>
      <c r="Q666" s="411">
        <v>7.3</v>
      </c>
      <c r="R666" s="411">
        <v>55</v>
      </c>
      <c r="T666"/>
      <c r="V666" s="410"/>
    </row>
    <row r="667" spans="1:22">
      <c r="A667" s="411" t="s">
        <v>1105</v>
      </c>
      <c r="B667" s="412">
        <v>666</v>
      </c>
      <c r="C667" s="413" t="s">
        <v>1135</v>
      </c>
      <c r="D667" s="413" t="s">
        <v>1089</v>
      </c>
      <c r="E667" s="414" t="s">
        <v>1459</v>
      </c>
      <c r="F667" s="413" t="s">
        <v>1107</v>
      </c>
      <c r="G667" s="412" t="s">
        <v>1108</v>
      </c>
      <c r="H667" s="414" t="str">
        <f t="shared" si="10"/>
        <v>Ceuta o MelillaUnifamiliarF.ExistenteA3</v>
      </c>
      <c r="I667" s="411">
        <v>80.599999999999994</v>
      </c>
      <c r="J667" s="411">
        <v>45.1</v>
      </c>
      <c r="K667" s="411">
        <v>153</v>
      </c>
      <c r="L667" s="411">
        <v>59.1</v>
      </c>
      <c r="M667" s="411">
        <v>29.4</v>
      </c>
      <c r="N667" s="411">
        <v>233.2</v>
      </c>
      <c r="O667" s="411">
        <v>43.5</v>
      </c>
      <c r="P667" s="411">
        <v>17.100000000000001</v>
      </c>
      <c r="Q667" s="411">
        <v>8.6</v>
      </c>
      <c r="R667" s="411">
        <v>66</v>
      </c>
      <c r="T667"/>
      <c r="V667" s="410"/>
    </row>
    <row r="668" spans="1:22">
      <c r="A668" s="411" t="s">
        <v>1105</v>
      </c>
      <c r="B668" s="412">
        <v>667</v>
      </c>
      <c r="C668" s="413" t="s">
        <v>1135</v>
      </c>
      <c r="D668" s="413" t="s">
        <v>1089</v>
      </c>
      <c r="E668" s="414" t="s">
        <v>1454</v>
      </c>
      <c r="F668" s="413" t="s">
        <v>1107</v>
      </c>
      <c r="G668" s="412" t="s">
        <v>1114</v>
      </c>
      <c r="H668" s="414" t="str">
        <f t="shared" si="10"/>
        <v>Ceuta o MelillaUnifamiliarA.ExistenteA4</v>
      </c>
      <c r="I668" s="411">
        <v>5.2</v>
      </c>
      <c r="J668" s="411">
        <v>13.9</v>
      </c>
      <c r="K668" s="411">
        <v>8</v>
      </c>
      <c r="L668" s="411">
        <v>18.2</v>
      </c>
      <c r="M668" s="411">
        <v>5.6</v>
      </c>
      <c r="N668" s="411">
        <v>24.5</v>
      </c>
      <c r="O668" s="411">
        <v>2</v>
      </c>
      <c r="P668" s="411">
        <v>5.3</v>
      </c>
      <c r="Q668" s="411">
        <v>1.5</v>
      </c>
      <c r="R668" s="411">
        <v>6.6</v>
      </c>
      <c r="T668"/>
      <c r="V668" s="410"/>
    </row>
    <row r="669" spans="1:22">
      <c r="A669" s="411" t="s">
        <v>1105</v>
      </c>
      <c r="B669" s="412">
        <v>668</v>
      </c>
      <c r="C669" s="413" t="s">
        <v>1135</v>
      </c>
      <c r="D669" s="413" t="s">
        <v>1089</v>
      </c>
      <c r="E669" s="414" t="s">
        <v>1455</v>
      </c>
      <c r="F669" s="413" t="s">
        <v>1107</v>
      </c>
      <c r="G669" s="412" t="s">
        <v>1114</v>
      </c>
      <c r="H669" s="414" t="str">
        <f t="shared" si="10"/>
        <v>Ceuta o MelillaUnifamiliarB.ExistenteA4</v>
      </c>
      <c r="I669" s="411">
        <v>12</v>
      </c>
      <c r="J669" s="411">
        <v>20</v>
      </c>
      <c r="K669" s="411">
        <v>18.600000000000001</v>
      </c>
      <c r="L669" s="411">
        <v>26.2</v>
      </c>
      <c r="M669" s="411">
        <v>6.6</v>
      </c>
      <c r="N669" s="411">
        <v>46.4</v>
      </c>
      <c r="O669" s="411">
        <v>4.5999999999999996</v>
      </c>
      <c r="P669" s="411">
        <v>7.6</v>
      </c>
      <c r="Q669" s="411">
        <v>1.8</v>
      </c>
      <c r="R669" s="411">
        <v>12.5</v>
      </c>
      <c r="T669"/>
      <c r="V669" s="410"/>
    </row>
    <row r="670" spans="1:22">
      <c r="A670" s="411" t="s">
        <v>1105</v>
      </c>
      <c r="B670" s="412">
        <v>669</v>
      </c>
      <c r="C670" s="413" t="s">
        <v>1135</v>
      </c>
      <c r="D670" s="413" t="s">
        <v>1089</v>
      </c>
      <c r="E670" s="414" t="s">
        <v>1456</v>
      </c>
      <c r="F670" s="413" t="s">
        <v>1107</v>
      </c>
      <c r="G670" s="412" t="s">
        <v>1114</v>
      </c>
      <c r="H670" s="414" t="str">
        <f t="shared" si="10"/>
        <v>Ceuta o MelillaUnifamiliarC.ExistenteA4</v>
      </c>
      <c r="I670" s="411">
        <v>21.7</v>
      </c>
      <c r="J670" s="411">
        <v>28.4</v>
      </c>
      <c r="K670" s="411">
        <v>33.6</v>
      </c>
      <c r="L670" s="411">
        <v>37.299999999999997</v>
      </c>
      <c r="M670" s="411">
        <v>8</v>
      </c>
      <c r="N670" s="411">
        <v>78.5</v>
      </c>
      <c r="O670" s="411">
        <v>8.1999999999999993</v>
      </c>
      <c r="P670" s="411">
        <v>10.8</v>
      </c>
      <c r="Q670" s="411">
        <v>2.2000000000000002</v>
      </c>
      <c r="R670" s="411">
        <v>21.1</v>
      </c>
      <c r="T670"/>
      <c r="V670" s="410"/>
    </row>
    <row r="671" spans="1:22">
      <c r="A671" s="411" t="s">
        <v>1105</v>
      </c>
      <c r="B671" s="412">
        <v>670</v>
      </c>
      <c r="C671" s="413" t="s">
        <v>1135</v>
      </c>
      <c r="D671" s="413" t="s">
        <v>1089</v>
      </c>
      <c r="E671" s="414" t="s">
        <v>1457</v>
      </c>
      <c r="F671" s="413" t="s">
        <v>1107</v>
      </c>
      <c r="G671" s="412" t="s">
        <v>1114</v>
      </c>
      <c r="H671" s="414" t="str">
        <f t="shared" si="10"/>
        <v>Ceuta o MelillaUnifamiliarD.ExistenteA4</v>
      </c>
      <c r="I671" s="411">
        <v>36.299999999999997</v>
      </c>
      <c r="J671" s="411">
        <v>41.4</v>
      </c>
      <c r="K671" s="411">
        <v>56.3</v>
      </c>
      <c r="L671" s="411">
        <v>54.3</v>
      </c>
      <c r="M671" s="411">
        <v>10</v>
      </c>
      <c r="N671" s="411">
        <v>125.8</v>
      </c>
      <c r="O671" s="411">
        <v>13.8</v>
      </c>
      <c r="P671" s="411">
        <v>15.7</v>
      </c>
      <c r="Q671" s="411">
        <v>2.7</v>
      </c>
      <c r="R671" s="411">
        <v>33.799999999999997</v>
      </c>
      <c r="T671"/>
      <c r="V671" s="410"/>
    </row>
    <row r="672" spans="1:22">
      <c r="A672" s="411" t="s">
        <v>1105</v>
      </c>
      <c r="B672" s="412">
        <v>671</v>
      </c>
      <c r="C672" s="413" t="s">
        <v>1135</v>
      </c>
      <c r="D672" s="413" t="s">
        <v>1089</v>
      </c>
      <c r="E672" s="414" t="s">
        <v>1458</v>
      </c>
      <c r="F672" s="413" t="s">
        <v>1107</v>
      </c>
      <c r="G672" s="412" t="s">
        <v>1114</v>
      </c>
      <c r="H672" s="414" t="str">
        <f t="shared" si="10"/>
        <v>Ceuta o MelillaUnifamiliarE.ExistenteA4</v>
      </c>
      <c r="I672" s="411">
        <v>62.5</v>
      </c>
      <c r="J672" s="411">
        <v>50.9</v>
      </c>
      <c r="K672" s="411">
        <v>124.4</v>
      </c>
      <c r="L672" s="411">
        <v>66.7</v>
      </c>
      <c r="M672" s="411">
        <v>27.4</v>
      </c>
      <c r="N672" s="411">
        <v>218.5</v>
      </c>
      <c r="O672" s="411">
        <v>33.799999999999997</v>
      </c>
      <c r="P672" s="411">
        <v>19.399999999999999</v>
      </c>
      <c r="Q672" s="411">
        <v>7.5</v>
      </c>
      <c r="R672" s="411">
        <v>60.6</v>
      </c>
      <c r="T672"/>
      <c r="V672" s="410"/>
    </row>
    <row r="673" spans="1:22">
      <c r="A673" s="411" t="s">
        <v>1105</v>
      </c>
      <c r="B673" s="412">
        <v>672</v>
      </c>
      <c r="C673" s="413" t="s">
        <v>1135</v>
      </c>
      <c r="D673" s="413" t="s">
        <v>1089</v>
      </c>
      <c r="E673" s="414" t="s">
        <v>1459</v>
      </c>
      <c r="F673" s="413" t="s">
        <v>1107</v>
      </c>
      <c r="G673" s="412" t="s">
        <v>1114</v>
      </c>
      <c r="H673" s="414" t="str">
        <f t="shared" si="10"/>
        <v>Ceuta o MelillaUnifamiliarF.ExistenteA4</v>
      </c>
      <c r="I673" s="411">
        <v>80.599999999999994</v>
      </c>
      <c r="J673" s="411">
        <v>62.6</v>
      </c>
      <c r="K673" s="411">
        <v>153</v>
      </c>
      <c r="L673" s="411">
        <v>82.1</v>
      </c>
      <c r="M673" s="411">
        <v>29.9</v>
      </c>
      <c r="N673" s="411">
        <v>238.2</v>
      </c>
      <c r="O673" s="411">
        <v>43.5</v>
      </c>
      <c r="P673" s="411">
        <v>23.8</v>
      </c>
      <c r="Q673" s="411">
        <v>8.6999999999999993</v>
      </c>
      <c r="R673" s="411">
        <v>66</v>
      </c>
      <c r="T673"/>
      <c r="V673" s="410"/>
    </row>
    <row r="674" spans="1:22">
      <c r="A674" s="411" t="s">
        <v>1105</v>
      </c>
      <c r="B674" s="412">
        <v>673</v>
      </c>
      <c r="C674" s="413" t="s">
        <v>1135</v>
      </c>
      <c r="D674" s="413" t="s">
        <v>1089</v>
      </c>
      <c r="E674" s="414" t="s">
        <v>1454</v>
      </c>
      <c r="F674" s="413" t="s">
        <v>1107</v>
      </c>
      <c r="G674" s="412" t="s">
        <v>1131</v>
      </c>
      <c r="H674" s="414" t="str">
        <f t="shared" si="10"/>
        <v>Ceuta o MelillaUnifamiliarA.ExistenteB1</v>
      </c>
      <c r="I674" s="411">
        <v>9.6999999999999993</v>
      </c>
      <c r="J674" s="411" t="s">
        <v>1122</v>
      </c>
      <c r="K674" s="411">
        <v>15</v>
      </c>
      <c r="L674" s="411" t="s">
        <v>1122</v>
      </c>
      <c r="M674" s="411">
        <v>6.7</v>
      </c>
      <c r="N674" s="411">
        <v>17.899999999999999</v>
      </c>
      <c r="O674" s="411">
        <v>3.7</v>
      </c>
      <c r="P674" s="411" t="s">
        <v>1122</v>
      </c>
      <c r="Q674" s="411">
        <v>1.8</v>
      </c>
      <c r="R674" s="411">
        <v>4.5</v>
      </c>
      <c r="T674"/>
      <c r="V674" s="410"/>
    </row>
    <row r="675" spans="1:22">
      <c r="A675" s="411" t="s">
        <v>1105</v>
      </c>
      <c r="B675" s="412">
        <v>674</v>
      </c>
      <c r="C675" s="413" t="s">
        <v>1135</v>
      </c>
      <c r="D675" s="413" t="s">
        <v>1089</v>
      </c>
      <c r="E675" s="414" t="s">
        <v>1455</v>
      </c>
      <c r="F675" s="413" t="s">
        <v>1107</v>
      </c>
      <c r="G675" s="412" t="s">
        <v>1131</v>
      </c>
      <c r="H675" s="414" t="str">
        <f t="shared" si="10"/>
        <v>Ceuta o MelillaUnifamiliarB.ExistenteB1</v>
      </c>
      <c r="I675" s="411">
        <v>18.399999999999999</v>
      </c>
      <c r="J675" s="411" t="s">
        <v>1122</v>
      </c>
      <c r="K675" s="411">
        <v>28.5</v>
      </c>
      <c r="L675" s="411" t="s">
        <v>1122</v>
      </c>
      <c r="M675" s="411">
        <v>7.9</v>
      </c>
      <c r="N675" s="411">
        <v>34</v>
      </c>
      <c r="O675" s="411">
        <v>7</v>
      </c>
      <c r="P675" s="411" t="s">
        <v>1122</v>
      </c>
      <c r="Q675" s="411">
        <v>2.1</v>
      </c>
      <c r="R675" s="411">
        <v>8.5</v>
      </c>
      <c r="T675"/>
      <c r="V675" s="410"/>
    </row>
    <row r="676" spans="1:22">
      <c r="A676" s="411" t="s">
        <v>1105</v>
      </c>
      <c r="B676" s="412">
        <v>675</v>
      </c>
      <c r="C676" s="413" t="s">
        <v>1135</v>
      </c>
      <c r="D676" s="413" t="s">
        <v>1089</v>
      </c>
      <c r="E676" s="414" t="s">
        <v>1456</v>
      </c>
      <c r="F676" s="413" t="s">
        <v>1107</v>
      </c>
      <c r="G676" s="412" t="s">
        <v>1131</v>
      </c>
      <c r="H676" s="414" t="str">
        <f t="shared" si="10"/>
        <v>Ceuta o MelillaUnifamiliarC.ExistenteB1</v>
      </c>
      <c r="I676" s="411">
        <v>31.1</v>
      </c>
      <c r="J676" s="411" t="s">
        <v>1122</v>
      </c>
      <c r="K676" s="411">
        <v>48.3</v>
      </c>
      <c r="L676" s="411" t="s">
        <v>1122</v>
      </c>
      <c r="M676" s="411">
        <v>9.6</v>
      </c>
      <c r="N676" s="411">
        <v>57.4</v>
      </c>
      <c r="O676" s="411">
        <v>11.8</v>
      </c>
      <c r="P676" s="411" t="s">
        <v>1122</v>
      </c>
      <c r="Q676" s="411">
        <v>2.6</v>
      </c>
      <c r="R676" s="411">
        <v>14.3</v>
      </c>
      <c r="T676"/>
      <c r="V676" s="410"/>
    </row>
    <row r="677" spans="1:22">
      <c r="A677" s="411" t="s">
        <v>1105</v>
      </c>
      <c r="B677" s="412">
        <v>676</v>
      </c>
      <c r="C677" s="413" t="s">
        <v>1135</v>
      </c>
      <c r="D677" s="413" t="s">
        <v>1089</v>
      </c>
      <c r="E677" s="414" t="s">
        <v>1457</v>
      </c>
      <c r="F677" s="413" t="s">
        <v>1107</v>
      </c>
      <c r="G677" s="412" t="s">
        <v>1131</v>
      </c>
      <c r="H677" s="414" t="str">
        <f t="shared" si="10"/>
        <v>Ceuta o MelillaUnifamiliarD.ExistenteB1</v>
      </c>
      <c r="I677" s="411">
        <v>49.9</v>
      </c>
      <c r="J677" s="411" t="s">
        <v>1122</v>
      </c>
      <c r="K677" s="411">
        <v>77.3</v>
      </c>
      <c r="L677" s="411" t="s">
        <v>1122</v>
      </c>
      <c r="M677" s="411">
        <v>12</v>
      </c>
      <c r="N677" s="411">
        <v>92</v>
      </c>
      <c r="O677" s="411">
        <v>19</v>
      </c>
      <c r="P677" s="411" t="s">
        <v>1122</v>
      </c>
      <c r="Q677" s="411">
        <v>3.3</v>
      </c>
      <c r="R677" s="411">
        <v>23</v>
      </c>
      <c r="T677"/>
      <c r="V677" s="410"/>
    </row>
    <row r="678" spans="1:22">
      <c r="A678" s="411" t="s">
        <v>1105</v>
      </c>
      <c r="B678" s="412">
        <v>677</v>
      </c>
      <c r="C678" s="413" t="s">
        <v>1135</v>
      </c>
      <c r="D678" s="413" t="s">
        <v>1089</v>
      </c>
      <c r="E678" s="414" t="s">
        <v>1458</v>
      </c>
      <c r="F678" s="413" t="s">
        <v>1107</v>
      </c>
      <c r="G678" s="412" t="s">
        <v>1131</v>
      </c>
      <c r="H678" s="414" t="str">
        <f t="shared" si="10"/>
        <v>Ceuta o MelillaUnifamiliarE.ExistenteB1</v>
      </c>
      <c r="I678" s="411">
        <v>83.6</v>
      </c>
      <c r="J678" s="411" t="s">
        <v>1122</v>
      </c>
      <c r="K678" s="411">
        <v>166.3</v>
      </c>
      <c r="L678" s="411" t="s">
        <v>1122</v>
      </c>
      <c r="M678" s="411">
        <v>28.4</v>
      </c>
      <c r="N678" s="411">
        <v>194.7</v>
      </c>
      <c r="O678" s="411">
        <v>45.1</v>
      </c>
      <c r="P678" s="411" t="s">
        <v>1122</v>
      </c>
      <c r="Q678" s="411">
        <v>7.7</v>
      </c>
      <c r="R678" s="411">
        <v>52.9</v>
      </c>
      <c r="T678"/>
      <c r="V678" s="410"/>
    </row>
    <row r="679" spans="1:22">
      <c r="A679" s="411" t="s">
        <v>1105</v>
      </c>
      <c r="B679" s="412">
        <v>678</v>
      </c>
      <c r="C679" s="413" t="s">
        <v>1135</v>
      </c>
      <c r="D679" s="413" t="s">
        <v>1089</v>
      </c>
      <c r="E679" s="414" t="s">
        <v>1459</v>
      </c>
      <c r="F679" s="413" t="s">
        <v>1107</v>
      </c>
      <c r="G679" s="412" t="s">
        <v>1131</v>
      </c>
      <c r="H679" s="414" t="str">
        <f t="shared" si="10"/>
        <v>Ceuta o MelillaUnifamiliarF.ExistenteB1</v>
      </c>
      <c r="I679" s="411">
        <v>102.8</v>
      </c>
      <c r="J679" s="411" t="s">
        <v>1122</v>
      </c>
      <c r="K679" s="411">
        <v>204.5</v>
      </c>
      <c r="L679" s="411" t="s">
        <v>1122</v>
      </c>
      <c r="M679" s="411">
        <v>30.9</v>
      </c>
      <c r="N679" s="411">
        <v>227.8</v>
      </c>
      <c r="O679" s="411">
        <v>55.5</v>
      </c>
      <c r="P679" s="411" t="s">
        <v>1122</v>
      </c>
      <c r="Q679" s="411">
        <v>9.1</v>
      </c>
      <c r="R679" s="411">
        <v>63.4</v>
      </c>
      <c r="T679"/>
      <c r="V679" s="410"/>
    </row>
    <row r="680" spans="1:22">
      <c r="A680" s="411" t="s">
        <v>1105</v>
      </c>
      <c r="B680" s="412">
        <v>679</v>
      </c>
      <c r="C680" s="413" t="s">
        <v>1135</v>
      </c>
      <c r="D680" s="413" t="s">
        <v>1089</v>
      </c>
      <c r="E680" s="414" t="s">
        <v>1454</v>
      </c>
      <c r="F680" s="413" t="s">
        <v>1107</v>
      </c>
      <c r="G680" s="412" t="s">
        <v>1132</v>
      </c>
      <c r="H680" s="414" t="str">
        <f t="shared" si="10"/>
        <v>Ceuta o MelillaUnifamiliarA.ExistenteB2</v>
      </c>
      <c r="I680" s="411">
        <v>9.6999999999999993</v>
      </c>
      <c r="J680" s="411">
        <v>3.9</v>
      </c>
      <c r="K680" s="411">
        <v>15</v>
      </c>
      <c r="L680" s="411">
        <v>5.2</v>
      </c>
      <c r="M680" s="411">
        <v>6.7</v>
      </c>
      <c r="N680" s="411">
        <v>22</v>
      </c>
      <c r="O680" s="411">
        <v>3.7</v>
      </c>
      <c r="P680" s="411">
        <v>1.5</v>
      </c>
      <c r="Q680" s="411">
        <v>1.8</v>
      </c>
      <c r="R680" s="411">
        <v>5.6</v>
      </c>
      <c r="T680"/>
      <c r="V680" s="410"/>
    </row>
    <row r="681" spans="1:22">
      <c r="A681" s="411" t="s">
        <v>1105</v>
      </c>
      <c r="B681" s="412">
        <v>680</v>
      </c>
      <c r="C681" s="413" t="s">
        <v>1135</v>
      </c>
      <c r="D681" s="413" t="s">
        <v>1089</v>
      </c>
      <c r="E681" s="414" t="s">
        <v>1455</v>
      </c>
      <c r="F681" s="413" t="s">
        <v>1107</v>
      </c>
      <c r="G681" s="412" t="s">
        <v>1132</v>
      </c>
      <c r="H681" s="414" t="str">
        <f t="shared" si="10"/>
        <v>Ceuta o MelillaUnifamiliarB.ExistenteB2</v>
      </c>
      <c r="I681" s="411">
        <v>18.399999999999999</v>
      </c>
      <c r="J681" s="411">
        <v>6.4</v>
      </c>
      <c r="K681" s="411">
        <v>28.5</v>
      </c>
      <c r="L681" s="411">
        <v>8.4</v>
      </c>
      <c r="M681" s="411">
        <v>7.9</v>
      </c>
      <c r="N681" s="411">
        <v>41.6</v>
      </c>
      <c r="O681" s="411">
        <v>7</v>
      </c>
      <c r="P681" s="411">
        <v>2.4</v>
      </c>
      <c r="Q681" s="411">
        <v>2.1</v>
      </c>
      <c r="R681" s="411">
        <v>10.7</v>
      </c>
      <c r="T681"/>
      <c r="V681" s="410"/>
    </row>
    <row r="682" spans="1:22">
      <c r="A682" s="411" t="s">
        <v>1105</v>
      </c>
      <c r="B682" s="412">
        <v>681</v>
      </c>
      <c r="C682" s="413" t="s">
        <v>1135</v>
      </c>
      <c r="D682" s="413" t="s">
        <v>1089</v>
      </c>
      <c r="E682" s="414" t="s">
        <v>1456</v>
      </c>
      <c r="F682" s="413" t="s">
        <v>1107</v>
      </c>
      <c r="G682" s="412" t="s">
        <v>1132</v>
      </c>
      <c r="H682" s="414" t="str">
        <f t="shared" si="10"/>
        <v>Ceuta o MelillaUnifamiliarC.ExistenteB2</v>
      </c>
      <c r="I682" s="411">
        <v>31.1</v>
      </c>
      <c r="J682" s="411">
        <v>9.9</v>
      </c>
      <c r="K682" s="411">
        <v>48.3</v>
      </c>
      <c r="L682" s="411">
        <v>13</v>
      </c>
      <c r="M682" s="411">
        <v>9.6</v>
      </c>
      <c r="N682" s="411">
        <v>70.400000000000006</v>
      </c>
      <c r="O682" s="411">
        <v>11.8</v>
      </c>
      <c r="P682" s="411">
        <v>3.8</v>
      </c>
      <c r="Q682" s="411">
        <v>2.6</v>
      </c>
      <c r="R682" s="411">
        <v>18.100000000000001</v>
      </c>
      <c r="T682"/>
      <c r="V682" s="410"/>
    </row>
    <row r="683" spans="1:22">
      <c r="A683" s="411" t="s">
        <v>1105</v>
      </c>
      <c r="B683" s="412">
        <v>682</v>
      </c>
      <c r="C683" s="413" t="s">
        <v>1135</v>
      </c>
      <c r="D683" s="413" t="s">
        <v>1089</v>
      </c>
      <c r="E683" s="414" t="s">
        <v>1457</v>
      </c>
      <c r="F683" s="413" t="s">
        <v>1107</v>
      </c>
      <c r="G683" s="412" t="s">
        <v>1132</v>
      </c>
      <c r="H683" s="414" t="str">
        <f t="shared" si="10"/>
        <v>Ceuta o MelillaUnifamiliarD.ExistenteB2</v>
      </c>
      <c r="I683" s="411">
        <v>49.9</v>
      </c>
      <c r="J683" s="411">
        <v>15.2</v>
      </c>
      <c r="K683" s="411">
        <v>77.3</v>
      </c>
      <c r="L683" s="411">
        <v>20</v>
      </c>
      <c r="M683" s="411">
        <v>12</v>
      </c>
      <c r="N683" s="411">
        <v>112.8</v>
      </c>
      <c r="O683" s="411">
        <v>19</v>
      </c>
      <c r="P683" s="411">
        <v>5.8</v>
      </c>
      <c r="Q683" s="411">
        <v>3.3</v>
      </c>
      <c r="R683" s="411">
        <v>29</v>
      </c>
      <c r="T683"/>
      <c r="V683" s="410"/>
    </row>
    <row r="684" spans="1:22">
      <c r="A684" s="411" t="s">
        <v>1105</v>
      </c>
      <c r="B684" s="412">
        <v>683</v>
      </c>
      <c r="C684" s="413" t="s">
        <v>1135</v>
      </c>
      <c r="D684" s="413" t="s">
        <v>1089</v>
      </c>
      <c r="E684" s="414" t="s">
        <v>1458</v>
      </c>
      <c r="F684" s="413" t="s">
        <v>1107</v>
      </c>
      <c r="G684" s="412" t="s">
        <v>1132</v>
      </c>
      <c r="H684" s="414" t="str">
        <f t="shared" si="10"/>
        <v>Ceuta o MelillaUnifamiliarE.ExistenteB2</v>
      </c>
      <c r="I684" s="411">
        <v>83.6</v>
      </c>
      <c r="J684" s="411">
        <v>18.3</v>
      </c>
      <c r="K684" s="411">
        <v>166.3</v>
      </c>
      <c r="L684" s="411">
        <v>24</v>
      </c>
      <c r="M684" s="411">
        <v>28.4</v>
      </c>
      <c r="N684" s="411">
        <v>218.7</v>
      </c>
      <c r="O684" s="411">
        <v>45.1</v>
      </c>
      <c r="P684" s="411">
        <v>7</v>
      </c>
      <c r="Q684" s="411">
        <v>7.7</v>
      </c>
      <c r="R684" s="411">
        <v>59.8</v>
      </c>
      <c r="T684"/>
      <c r="V684" s="410"/>
    </row>
    <row r="685" spans="1:22">
      <c r="A685" s="411" t="s">
        <v>1105</v>
      </c>
      <c r="B685" s="412">
        <v>684</v>
      </c>
      <c r="C685" s="413" t="s">
        <v>1135</v>
      </c>
      <c r="D685" s="413" t="s">
        <v>1089</v>
      </c>
      <c r="E685" s="414" t="s">
        <v>1459</v>
      </c>
      <c r="F685" s="413" t="s">
        <v>1107</v>
      </c>
      <c r="G685" s="412" t="s">
        <v>1132</v>
      </c>
      <c r="H685" s="414" t="str">
        <f t="shared" si="10"/>
        <v>Ceuta o MelillaUnifamiliarF.ExistenteB2</v>
      </c>
      <c r="I685" s="411">
        <v>102.8</v>
      </c>
      <c r="J685" s="411">
        <v>22.5</v>
      </c>
      <c r="K685" s="411">
        <v>204.5</v>
      </c>
      <c r="L685" s="411">
        <v>29.5</v>
      </c>
      <c r="M685" s="411">
        <v>30.9</v>
      </c>
      <c r="N685" s="411">
        <v>255.9</v>
      </c>
      <c r="O685" s="411">
        <v>55.5</v>
      </c>
      <c r="P685" s="411">
        <v>8.6</v>
      </c>
      <c r="Q685" s="411">
        <v>9.1</v>
      </c>
      <c r="R685" s="411">
        <v>70</v>
      </c>
      <c r="T685"/>
      <c r="V685" s="410"/>
    </row>
    <row r="686" spans="1:22">
      <c r="A686" s="411" t="s">
        <v>1105</v>
      </c>
      <c r="B686" s="412">
        <v>685</v>
      </c>
      <c r="C686" s="413" t="s">
        <v>1135</v>
      </c>
      <c r="D686" s="413" t="s">
        <v>1089</v>
      </c>
      <c r="E686" s="414" t="s">
        <v>1454</v>
      </c>
      <c r="F686" s="413" t="s">
        <v>1107</v>
      </c>
      <c r="G686" s="412" t="s">
        <v>1115</v>
      </c>
      <c r="H686" s="414" t="str">
        <f t="shared" si="10"/>
        <v>Ceuta o MelillaUnifamiliarA.ExistenteB3</v>
      </c>
      <c r="I686" s="411">
        <v>9.6999999999999993</v>
      </c>
      <c r="J686" s="411">
        <v>10</v>
      </c>
      <c r="K686" s="411">
        <v>15</v>
      </c>
      <c r="L686" s="411">
        <v>13.1</v>
      </c>
      <c r="M686" s="411">
        <v>6.7</v>
      </c>
      <c r="N686" s="411">
        <v>26.1</v>
      </c>
      <c r="O686" s="411">
        <v>3.7</v>
      </c>
      <c r="P686" s="411">
        <v>3.8</v>
      </c>
      <c r="Q686" s="411">
        <v>1.8</v>
      </c>
      <c r="R686" s="411">
        <v>6.9</v>
      </c>
      <c r="T686"/>
      <c r="V686" s="410"/>
    </row>
    <row r="687" spans="1:22">
      <c r="A687" s="411" t="s">
        <v>1105</v>
      </c>
      <c r="B687" s="412">
        <v>686</v>
      </c>
      <c r="C687" s="413" t="s">
        <v>1135</v>
      </c>
      <c r="D687" s="413" t="s">
        <v>1089</v>
      </c>
      <c r="E687" s="414" t="s">
        <v>1455</v>
      </c>
      <c r="F687" s="413" t="s">
        <v>1107</v>
      </c>
      <c r="G687" s="412" t="s">
        <v>1115</v>
      </c>
      <c r="H687" s="414" t="str">
        <f t="shared" si="10"/>
        <v>Ceuta o MelillaUnifamiliarB.ExistenteB3</v>
      </c>
      <c r="I687" s="411">
        <v>18.399999999999999</v>
      </c>
      <c r="J687" s="411">
        <v>14.3</v>
      </c>
      <c r="K687" s="411">
        <v>28.5</v>
      </c>
      <c r="L687" s="411">
        <v>18.7</v>
      </c>
      <c r="M687" s="411">
        <v>7.9</v>
      </c>
      <c r="N687" s="411">
        <v>49.6</v>
      </c>
      <c r="O687" s="411">
        <v>7</v>
      </c>
      <c r="P687" s="411">
        <v>5.4</v>
      </c>
      <c r="Q687" s="411">
        <v>2.1</v>
      </c>
      <c r="R687" s="411">
        <v>13</v>
      </c>
      <c r="T687"/>
      <c r="V687" s="410"/>
    </row>
    <row r="688" spans="1:22">
      <c r="A688" s="411" t="s">
        <v>1105</v>
      </c>
      <c r="B688" s="412">
        <v>687</v>
      </c>
      <c r="C688" s="413" t="s">
        <v>1135</v>
      </c>
      <c r="D688" s="413" t="s">
        <v>1089</v>
      </c>
      <c r="E688" s="414" t="s">
        <v>1456</v>
      </c>
      <c r="F688" s="413" t="s">
        <v>1107</v>
      </c>
      <c r="G688" s="412" t="s">
        <v>1115</v>
      </c>
      <c r="H688" s="414" t="str">
        <f t="shared" si="10"/>
        <v>Ceuta o MelillaUnifamiliarC.ExistenteB3</v>
      </c>
      <c r="I688" s="411">
        <v>31.1</v>
      </c>
      <c r="J688" s="411">
        <v>20.399999999999999</v>
      </c>
      <c r="K688" s="411">
        <v>48.3</v>
      </c>
      <c r="L688" s="411">
        <v>26.7</v>
      </c>
      <c r="M688" s="411">
        <v>9.6</v>
      </c>
      <c r="N688" s="411">
        <v>83.8</v>
      </c>
      <c r="O688" s="411">
        <v>11.8</v>
      </c>
      <c r="P688" s="411">
        <v>7.7</v>
      </c>
      <c r="Q688" s="411">
        <v>2.6</v>
      </c>
      <c r="R688" s="411">
        <v>22</v>
      </c>
      <c r="T688"/>
      <c r="V688" s="410"/>
    </row>
    <row r="689" spans="1:22">
      <c r="A689" s="411" t="s">
        <v>1105</v>
      </c>
      <c r="B689" s="412">
        <v>688</v>
      </c>
      <c r="C689" s="413" t="s">
        <v>1135</v>
      </c>
      <c r="D689" s="413" t="s">
        <v>1089</v>
      </c>
      <c r="E689" s="414" t="s">
        <v>1457</v>
      </c>
      <c r="F689" s="413" t="s">
        <v>1107</v>
      </c>
      <c r="G689" s="412" t="s">
        <v>1115</v>
      </c>
      <c r="H689" s="414" t="str">
        <f t="shared" si="10"/>
        <v>Ceuta o MelillaUnifamiliarD.ExistenteB3</v>
      </c>
      <c r="I689" s="411">
        <v>49.9</v>
      </c>
      <c r="J689" s="411">
        <v>29.7</v>
      </c>
      <c r="K689" s="411">
        <v>77.3</v>
      </c>
      <c r="L689" s="411">
        <v>38.9</v>
      </c>
      <c r="M689" s="411">
        <v>12</v>
      </c>
      <c r="N689" s="411">
        <v>134.30000000000001</v>
      </c>
      <c r="O689" s="411">
        <v>19</v>
      </c>
      <c r="P689" s="411">
        <v>11.3</v>
      </c>
      <c r="Q689" s="411">
        <v>3.3</v>
      </c>
      <c r="R689" s="411">
        <v>35.200000000000003</v>
      </c>
      <c r="T689"/>
      <c r="V689" s="410"/>
    </row>
    <row r="690" spans="1:22">
      <c r="A690" s="411" t="s">
        <v>1105</v>
      </c>
      <c r="B690" s="412">
        <v>689</v>
      </c>
      <c r="C690" s="413" t="s">
        <v>1135</v>
      </c>
      <c r="D690" s="413" t="s">
        <v>1089</v>
      </c>
      <c r="E690" s="414" t="s">
        <v>1458</v>
      </c>
      <c r="F690" s="413" t="s">
        <v>1107</v>
      </c>
      <c r="G690" s="412" t="s">
        <v>1115</v>
      </c>
      <c r="H690" s="414" t="str">
        <f t="shared" si="10"/>
        <v>Ceuta o MelillaUnifamiliarE.ExistenteB3</v>
      </c>
      <c r="I690" s="411">
        <v>83.6</v>
      </c>
      <c r="J690" s="411">
        <v>36.700000000000003</v>
      </c>
      <c r="K690" s="411">
        <v>166.3</v>
      </c>
      <c r="L690" s="411">
        <v>48</v>
      </c>
      <c r="M690" s="411">
        <v>28.4</v>
      </c>
      <c r="N690" s="411">
        <v>242.7</v>
      </c>
      <c r="O690" s="411">
        <v>45.1</v>
      </c>
      <c r="P690" s="411">
        <v>13.9</v>
      </c>
      <c r="Q690" s="411">
        <v>7.7</v>
      </c>
      <c r="R690" s="411">
        <v>66.8</v>
      </c>
      <c r="T690"/>
      <c r="V690" s="410"/>
    </row>
    <row r="691" spans="1:22">
      <c r="A691" s="411" t="s">
        <v>1105</v>
      </c>
      <c r="B691" s="412">
        <v>690</v>
      </c>
      <c r="C691" s="413" t="s">
        <v>1135</v>
      </c>
      <c r="D691" s="413" t="s">
        <v>1089</v>
      </c>
      <c r="E691" s="414" t="s">
        <v>1459</v>
      </c>
      <c r="F691" s="413" t="s">
        <v>1107</v>
      </c>
      <c r="G691" s="412" t="s">
        <v>1115</v>
      </c>
      <c r="H691" s="414" t="str">
        <f t="shared" si="10"/>
        <v>Ceuta o MelillaUnifamiliarF.ExistenteB3</v>
      </c>
      <c r="I691" s="411">
        <v>102.8</v>
      </c>
      <c r="J691" s="411">
        <v>45.1</v>
      </c>
      <c r="K691" s="411">
        <v>204.5</v>
      </c>
      <c r="L691" s="411">
        <v>59.1</v>
      </c>
      <c r="M691" s="411">
        <v>30.9</v>
      </c>
      <c r="N691" s="411">
        <v>284</v>
      </c>
      <c r="O691" s="411">
        <v>55.5</v>
      </c>
      <c r="P691" s="411">
        <v>17.100000000000001</v>
      </c>
      <c r="Q691" s="411">
        <v>9.1</v>
      </c>
      <c r="R691" s="411">
        <v>78.2</v>
      </c>
      <c r="T691"/>
      <c r="V691" s="410"/>
    </row>
    <row r="692" spans="1:22">
      <c r="A692" s="411" t="s">
        <v>1105</v>
      </c>
      <c r="B692" s="412">
        <v>691</v>
      </c>
      <c r="C692" s="413" t="s">
        <v>1135</v>
      </c>
      <c r="D692" s="413" t="s">
        <v>1089</v>
      </c>
      <c r="E692" s="414" t="s">
        <v>1454</v>
      </c>
      <c r="F692" s="413" t="s">
        <v>1107</v>
      </c>
      <c r="G692" s="412" t="s">
        <v>1116</v>
      </c>
      <c r="H692" s="414" t="str">
        <f t="shared" si="10"/>
        <v>Ceuta o MelillaUnifamiliarA.ExistenteB4</v>
      </c>
      <c r="I692" s="411">
        <v>9.6999999999999993</v>
      </c>
      <c r="J692" s="411">
        <v>13.9</v>
      </c>
      <c r="K692" s="411">
        <v>15</v>
      </c>
      <c r="L692" s="411">
        <v>18.2</v>
      </c>
      <c r="M692" s="411">
        <v>6.6</v>
      </c>
      <c r="N692" s="411">
        <v>33.4</v>
      </c>
      <c r="O692" s="411">
        <v>3.7</v>
      </c>
      <c r="P692" s="411">
        <v>5.3</v>
      </c>
      <c r="Q692" s="411">
        <v>1.8</v>
      </c>
      <c r="R692" s="411">
        <v>8.9</v>
      </c>
      <c r="T692"/>
      <c r="V692" s="410"/>
    </row>
    <row r="693" spans="1:22">
      <c r="A693" s="411" t="s">
        <v>1105</v>
      </c>
      <c r="B693" s="412">
        <v>692</v>
      </c>
      <c r="C693" s="413" t="s">
        <v>1135</v>
      </c>
      <c r="D693" s="413" t="s">
        <v>1089</v>
      </c>
      <c r="E693" s="414" t="s">
        <v>1455</v>
      </c>
      <c r="F693" s="413" t="s">
        <v>1107</v>
      </c>
      <c r="G693" s="412" t="s">
        <v>1116</v>
      </c>
      <c r="H693" s="414" t="str">
        <f t="shared" si="10"/>
        <v>Ceuta o MelillaUnifamiliarB.ExistenteB4</v>
      </c>
      <c r="I693" s="411">
        <v>18.399999999999999</v>
      </c>
      <c r="J693" s="411">
        <v>20</v>
      </c>
      <c r="K693" s="411">
        <v>28.5</v>
      </c>
      <c r="L693" s="411">
        <v>26.2</v>
      </c>
      <c r="M693" s="411">
        <v>7.7</v>
      </c>
      <c r="N693" s="411">
        <v>57.7</v>
      </c>
      <c r="O693" s="411">
        <v>7</v>
      </c>
      <c r="P693" s="411">
        <v>7.6</v>
      </c>
      <c r="Q693" s="411">
        <v>2.1</v>
      </c>
      <c r="R693" s="411">
        <v>15.3</v>
      </c>
      <c r="T693"/>
      <c r="V693" s="410"/>
    </row>
    <row r="694" spans="1:22">
      <c r="A694" s="411" t="s">
        <v>1105</v>
      </c>
      <c r="B694" s="412">
        <v>693</v>
      </c>
      <c r="C694" s="413" t="s">
        <v>1135</v>
      </c>
      <c r="D694" s="413" t="s">
        <v>1089</v>
      </c>
      <c r="E694" s="414" t="s">
        <v>1456</v>
      </c>
      <c r="F694" s="413" t="s">
        <v>1107</v>
      </c>
      <c r="G694" s="412" t="s">
        <v>1116</v>
      </c>
      <c r="H694" s="414" t="str">
        <f t="shared" si="10"/>
        <v>Ceuta o MelillaUnifamiliarC.ExistenteB4</v>
      </c>
      <c r="I694" s="411">
        <v>31.1</v>
      </c>
      <c r="J694" s="411">
        <v>28.4</v>
      </c>
      <c r="K694" s="411">
        <v>48.3</v>
      </c>
      <c r="L694" s="411">
        <v>37.299999999999997</v>
      </c>
      <c r="M694" s="411">
        <v>9.4</v>
      </c>
      <c r="N694" s="411">
        <v>94.1</v>
      </c>
      <c r="O694" s="411">
        <v>11.8</v>
      </c>
      <c r="P694" s="411">
        <v>10.8</v>
      </c>
      <c r="Q694" s="411">
        <v>2.6</v>
      </c>
      <c r="R694" s="411">
        <v>25</v>
      </c>
      <c r="T694"/>
      <c r="V694" s="410"/>
    </row>
    <row r="695" spans="1:22">
      <c r="A695" s="411" t="s">
        <v>1105</v>
      </c>
      <c r="B695" s="412">
        <v>694</v>
      </c>
      <c r="C695" s="413" t="s">
        <v>1135</v>
      </c>
      <c r="D695" s="413" t="s">
        <v>1089</v>
      </c>
      <c r="E695" s="414" t="s">
        <v>1457</v>
      </c>
      <c r="F695" s="413" t="s">
        <v>1107</v>
      </c>
      <c r="G695" s="412" t="s">
        <v>1116</v>
      </c>
      <c r="H695" s="414" t="str">
        <f t="shared" si="10"/>
        <v>Ceuta o MelillaUnifamiliarD.ExistenteB4</v>
      </c>
      <c r="I695" s="411">
        <v>49.9</v>
      </c>
      <c r="J695" s="411">
        <v>41.4</v>
      </c>
      <c r="K695" s="411">
        <v>77.3</v>
      </c>
      <c r="L695" s="411">
        <v>54.3</v>
      </c>
      <c r="M695" s="411">
        <v>11.8</v>
      </c>
      <c r="N695" s="411">
        <v>147.80000000000001</v>
      </c>
      <c r="O695" s="411">
        <v>19</v>
      </c>
      <c r="P695" s="411">
        <v>15.7</v>
      </c>
      <c r="Q695" s="411">
        <v>3.2</v>
      </c>
      <c r="R695" s="411">
        <v>39.200000000000003</v>
      </c>
      <c r="T695"/>
      <c r="V695" s="410"/>
    </row>
    <row r="696" spans="1:22">
      <c r="A696" s="411" t="s">
        <v>1105</v>
      </c>
      <c r="B696" s="412">
        <v>695</v>
      </c>
      <c r="C696" s="413" t="s">
        <v>1135</v>
      </c>
      <c r="D696" s="413" t="s">
        <v>1089</v>
      </c>
      <c r="E696" s="414" t="s">
        <v>1458</v>
      </c>
      <c r="F696" s="413" t="s">
        <v>1107</v>
      </c>
      <c r="G696" s="412" t="s">
        <v>1116</v>
      </c>
      <c r="H696" s="414" t="str">
        <f t="shared" si="10"/>
        <v>Ceuta o MelillaUnifamiliarE.ExistenteB4</v>
      </c>
      <c r="I696" s="411">
        <v>83.6</v>
      </c>
      <c r="J696" s="411">
        <v>50.9</v>
      </c>
      <c r="K696" s="411">
        <v>166.3</v>
      </c>
      <c r="L696" s="411">
        <v>66.7</v>
      </c>
      <c r="M696" s="411">
        <v>27.7</v>
      </c>
      <c r="N696" s="411">
        <v>260.7</v>
      </c>
      <c r="O696" s="411">
        <v>45.1</v>
      </c>
      <c r="P696" s="411">
        <v>19.399999999999999</v>
      </c>
      <c r="Q696" s="411">
        <v>7.5</v>
      </c>
      <c r="R696" s="411">
        <v>72</v>
      </c>
      <c r="T696"/>
      <c r="V696" s="410"/>
    </row>
    <row r="697" spans="1:22">
      <c r="A697" s="411" t="s">
        <v>1105</v>
      </c>
      <c r="B697" s="412">
        <v>696</v>
      </c>
      <c r="C697" s="413" t="s">
        <v>1135</v>
      </c>
      <c r="D697" s="413" t="s">
        <v>1089</v>
      </c>
      <c r="E697" s="414" t="s">
        <v>1459</v>
      </c>
      <c r="F697" s="413" t="s">
        <v>1107</v>
      </c>
      <c r="G697" s="412" t="s">
        <v>1116</v>
      </c>
      <c r="H697" s="414" t="str">
        <f t="shared" si="10"/>
        <v>Ceuta o MelillaUnifamiliarF.ExistenteB4</v>
      </c>
      <c r="I697" s="411">
        <v>102.8</v>
      </c>
      <c r="J697" s="411">
        <v>62.6</v>
      </c>
      <c r="K697" s="411">
        <v>204.5</v>
      </c>
      <c r="L697" s="411">
        <v>82.1</v>
      </c>
      <c r="M697" s="411">
        <v>30.2</v>
      </c>
      <c r="N697" s="411">
        <v>312.8</v>
      </c>
      <c r="O697" s="411">
        <v>55.5</v>
      </c>
      <c r="P697" s="411">
        <v>23.8</v>
      </c>
      <c r="Q697" s="411">
        <v>8.8000000000000007</v>
      </c>
      <c r="R697" s="411">
        <v>88.6</v>
      </c>
      <c r="T697"/>
      <c r="V697" s="410"/>
    </row>
    <row r="698" spans="1:22">
      <c r="A698" s="411" t="s">
        <v>1105</v>
      </c>
      <c r="B698" s="412">
        <v>697</v>
      </c>
      <c r="C698" s="413" t="s">
        <v>1135</v>
      </c>
      <c r="D698" s="413" t="s">
        <v>1089</v>
      </c>
      <c r="E698" s="414" t="s">
        <v>1454</v>
      </c>
      <c r="F698" s="413" t="s">
        <v>1107</v>
      </c>
      <c r="G698" s="412" t="s">
        <v>1117</v>
      </c>
      <c r="H698" s="414" t="str">
        <f t="shared" si="10"/>
        <v>Ceuta o MelillaUnifamiliarA.ExistenteC1</v>
      </c>
      <c r="I698" s="411">
        <v>19.7</v>
      </c>
      <c r="J698" s="411" t="s">
        <v>1122</v>
      </c>
      <c r="K698" s="411">
        <v>30.6</v>
      </c>
      <c r="L698" s="411" t="s">
        <v>1122</v>
      </c>
      <c r="M698" s="411">
        <v>8</v>
      </c>
      <c r="N698" s="411">
        <v>34.9</v>
      </c>
      <c r="O698" s="411">
        <v>7.5</v>
      </c>
      <c r="P698" s="411" t="s">
        <v>1122</v>
      </c>
      <c r="Q698" s="411">
        <v>2.2000000000000002</v>
      </c>
      <c r="R698" s="411">
        <v>8.6999999999999993</v>
      </c>
      <c r="T698"/>
      <c r="V698" s="410"/>
    </row>
    <row r="699" spans="1:22">
      <c r="A699" s="411" t="s">
        <v>1105</v>
      </c>
      <c r="B699" s="412">
        <v>698</v>
      </c>
      <c r="C699" s="413" t="s">
        <v>1135</v>
      </c>
      <c r="D699" s="413" t="s">
        <v>1089</v>
      </c>
      <c r="E699" s="414" t="s">
        <v>1455</v>
      </c>
      <c r="F699" s="413" t="s">
        <v>1107</v>
      </c>
      <c r="G699" s="412" t="s">
        <v>1117</v>
      </c>
      <c r="H699" s="414" t="str">
        <f t="shared" si="10"/>
        <v>Ceuta o MelillaUnifamiliarB.ExistenteC1</v>
      </c>
      <c r="I699" s="411">
        <v>32</v>
      </c>
      <c r="J699" s="411" t="s">
        <v>1122</v>
      </c>
      <c r="K699" s="411">
        <v>49.5</v>
      </c>
      <c r="L699" s="411" t="s">
        <v>1122</v>
      </c>
      <c r="M699" s="411">
        <v>9.4</v>
      </c>
      <c r="N699" s="411">
        <v>56.6</v>
      </c>
      <c r="O699" s="411">
        <v>12.1</v>
      </c>
      <c r="P699" s="411" t="s">
        <v>1122</v>
      </c>
      <c r="Q699" s="411">
        <v>2.6</v>
      </c>
      <c r="R699" s="411">
        <v>14.1</v>
      </c>
      <c r="T699"/>
      <c r="V699" s="410"/>
    </row>
    <row r="700" spans="1:22">
      <c r="A700" s="411" t="s">
        <v>1105</v>
      </c>
      <c r="B700" s="412">
        <v>699</v>
      </c>
      <c r="C700" s="413" t="s">
        <v>1135</v>
      </c>
      <c r="D700" s="413" t="s">
        <v>1089</v>
      </c>
      <c r="E700" s="414" t="s">
        <v>1456</v>
      </c>
      <c r="F700" s="413" t="s">
        <v>1107</v>
      </c>
      <c r="G700" s="412" t="s">
        <v>1117</v>
      </c>
      <c r="H700" s="414" t="str">
        <f t="shared" si="10"/>
        <v>Ceuta o MelillaUnifamiliarC.ExistenteC1</v>
      </c>
      <c r="I700" s="411">
        <v>49.5</v>
      </c>
      <c r="J700" s="411" t="s">
        <v>1122</v>
      </c>
      <c r="K700" s="411">
        <v>76.8</v>
      </c>
      <c r="L700" s="411" t="s">
        <v>1122</v>
      </c>
      <c r="M700" s="411">
        <v>11.4</v>
      </c>
      <c r="N700" s="411">
        <v>87.7</v>
      </c>
      <c r="O700" s="411">
        <v>18.8</v>
      </c>
      <c r="P700" s="411" t="s">
        <v>1122</v>
      </c>
      <c r="Q700" s="411">
        <v>3.1</v>
      </c>
      <c r="R700" s="411">
        <v>21.8</v>
      </c>
      <c r="T700"/>
      <c r="V700" s="410"/>
    </row>
    <row r="701" spans="1:22">
      <c r="A701" s="411" t="s">
        <v>1105</v>
      </c>
      <c r="B701" s="412">
        <v>700</v>
      </c>
      <c r="C701" s="413" t="s">
        <v>1135</v>
      </c>
      <c r="D701" s="413" t="s">
        <v>1089</v>
      </c>
      <c r="E701" s="414" t="s">
        <v>1457</v>
      </c>
      <c r="F701" s="413" t="s">
        <v>1107</v>
      </c>
      <c r="G701" s="412" t="s">
        <v>1117</v>
      </c>
      <c r="H701" s="414" t="str">
        <f t="shared" si="10"/>
        <v>Ceuta o MelillaUnifamiliarD.ExistenteC1</v>
      </c>
      <c r="I701" s="411">
        <v>76.2</v>
      </c>
      <c r="J701" s="411" t="s">
        <v>1122</v>
      </c>
      <c r="K701" s="411">
        <v>118.1</v>
      </c>
      <c r="L701" s="411" t="s">
        <v>1122</v>
      </c>
      <c r="M701" s="411">
        <v>14.3</v>
      </c>
      <c r="N701" s="411">
        <v>134.9</v>
      </c>
      <c r="O701" s="411">
        <v>28.9</v>
      </c>
      <c r="P701" s="411" t="s">
        <v>1122</v>
      </c>
      <c r="Q701" s="411">
        <v>3.9</v>
      </c>
      <c r="R701" s="411">
        <v>33.5</v>
      </c>
      <c r="T701"/>
      <c r="V701" s="410"/>
    </row>
    <row r="702" spans="1:22">
      <c r="A702" s="411" t="s">
        <v>1105</v>
      </c>
      <c r="B702" s="412">
        <v>701</v>
      </c>
      <c r="C702" s="413" t="s">
        <v>1135</v>
      </c>
      <c r="D702" s="413" t="s">
        <v>1089</v>
      </c>
      <c r="E702" s="414" t="s">
        <v>1458</v>
      </c>
      <c r="F702" s="413" t="s">
        <v>1107</v>
      </c>
      <c r="G702" s="412" t="s">
        <v>1117</v>
      </c>
      <c r="H702" s="414" t="str">
        <f t="shared" si="10"/>
        <v>Ceuta o MelillaUnifamiliarE.ExistenteC1</v>
      </c>
      <c r="I702" s="411">
        <v>125.7</v>
      </c>
      <c r="J702" s="411" t="s">
        <v>1122</v>
      </c>
      <c r="K702" s="411">
        <v>250.1</v>
      </c>
      <c r="L702" s="411" t="s">
        <v>1122</v>
      </c>
      <c r="M702" s="411">
        <v>29.3</v>
      </c>
      <c r="N702" s="411">
        <v>279.39999999999998</v>
      </c>
      <c r="O702" s="411">
        <v>67.900000000000006</v>
      </c>
      <c r="P702" s="411" t="s">
        <v>1122</v>
      </c>
      <c r="Q702" s="411">
        <v>8</v>
      </c>
      <c r="R702" s="411">
        <v>75.900000000000006</v>
      </c>
      <c r="T702"/>
      <c r="V702" s="410"/>
    </row>
    <row r="703" spans="1:22">
      <c r="A703" s="411" t="s">
        <v>1105</v>
      </c>
      <c r="B703" s="412">
        <v>702</v>
      </c>
      <c r="C703" s="413" t="s">
        <v>1135</v>
      </c>
      <c r="D703" s="413" t="s">
        <v>1089</v>
      </c>
      <c r="E703" s="414" t="s">
        <v>1459</v>
      </c>
      <c r="F703" s="413" t="s">
        <v>1107</v>
      </c>
      <c r="G703" s="412" t="s">
        <v>1117</v>
      </c>
      <c r="H703" s="414" t="str">
        <f t="shared" si="10"/>
        <v>Ceuta o MelillaUnifamiliarF.ExistenteC1</v>
      </c>
      <c r="I703" s="411">
        <v>147</v>
      </c>
      <c r="J703" s="411" t="s">
        <v>1122</v>
      </c>
      <c r="K703" s="411">
        <v>307.60000000000002</v>
      </c>
      <c r="L703" s="411" t="s">
        <v>1122</v>
      </c>
      <c r="M703" s="411">
        <v>32</v>
      </c>
      <c r="N703" s="411">
        <v>335.3</v>
      </c>
      <c r="O703" s="411">
        <v>87.5</v>
      </c>
      <c r="P703" s="411" t="s">
        <v>1122</v>
      </c>
      <c r="Q703" s="411">
        <v>9.4</v>
      </c>
      <c r="R703" s="411">
        <v>95.6</v>
      </c>
      <c r="T703"/>
      <c r="V703" s="410"/>
    </row>
    <row r="704" spans="1:22">
      <c r="A704" s="411" t="s">
        <v>1105</v>
      </c>
      <c r="B704" s="412">
        <v>703</v>
      </c>
      <c r="C704" s="413" t="s">
        <v>1135</v>
      </c>
      <c r="D704" s="413" t="s">
        <v>1089</v>
      </c>
      <c r="E704" s="414" t="s">
        <v>1454</v>
      </c>
      <c r="F704" s="413" t="s">
        <v>1107</v>
      </c>
      <c r="G704" s="412" t="s">
        <v>1118</v>
      </c>
      <c r="H704" s="414" t="str">
        <f t="shared" si="10"/>
        <v>Ceuta o MelillaUnifamiliarA.ExistenteC2</v>
      </c>
      <c r="I704" s="411">
        <v>19.7</v>
      </c>
      <c r="J704" s="411">
        <v>3.9</v>
      </c>
      <c r="K704" s="411">
        <v>30.6</v>
      </c>
      <c r="L704" s="411">
        <v>5.2</v>
      </c>
      <c r="M704" s="411">
        <v>7.9</v>
      </c>
      <c r="N704" s="411">
        <v>40</v>
      </c>
      <c r="O704" s="411">
        <v>7.5</v>
      </c>
      <c r="P704" s="411">
        <v>1.5</v>
      </c>
      <c r="Q704" s="411">
        <v>2.1</v>
      </c>
      <c r="R704" s="411">
        <v>10.199999999999999</v>
      </c>
      <c r="T704"/>
      <c r="V704" s="410"/>
    </row>
    <row r="705" spans="1:22">
      <c r="A705" s="411" t="s">
        <v>1105</v>
      </c>
      <c r="B705" s="412">
        <v>704</v>
      </c>
      <c r="C705" s="413" t="s">
        <v>1135</v>
      </c>
      <c r="D705" s="413" t="s">
        <v>1089</v>
      </c>
      <c r="E705" s="414" t="s">
        <v>1455</v>
      </c>
      <c r="F705" s="413" t="s">
        <v>1107</v>
      </c>
      <c r="G705" s="412" t="s">
        <v>1118</v>
      </c>
      <c r="H705" s="414" t="str">
        <f t="shared" si="10"/>
        <v>Ceuta o MelillaUnifamiliarB.ExistenteC2</v>
      </c>
      <c r="I705" s="411">
        <v>32</v>
      </c>
      <c r="J705" s="411">
        <v>6.4</v>
      </c>
      <c r="K705" s="411">
        <v>49.5</v>
      </c>
      <c r="L705" s="411">
        <v>8.4</v>
      </c>
      <c r="M705" s="411">
        <v>9.3000000000000007</v>
      </c>
      <c r="N705" s="411">
        <v>64.900000000000006</v>
      </c>
      <c r="O705" s="411">
        <v>12.1</v>
      </c>
      <c r="P705" s="411">
        <v>2.4</v>
      </c>
      <c r="Q705" s="411">
        <v>2.5</v>
      </c>
      <c r="R705" s="411">
        <v>16.5</v>
      </c>
      <c r="T705"/>
      <c r="V705" s="410"/>
    </row>
    <row r="706" spans="1:22">
      <c r="A706" s="411" t="s">
        <v>1105</v>
      </c>
      <c r="B706" s="412">
        <v>705</v>
      </c>
      <c r="C706" s="413" t="s">
        <v>1135</v>
      </c>
      <c r="D706" s="413" t="s">
        <v>1089</v>
      </c>
      <c r="E706" s="414" t="s">
        <v>1456</v>
      </c>
      <c r="F706" s="413" t="s">
        <v>1107</v>
      </c>
      <c r="G706" s="412" t="s">
        <v>1118</v>
      </c>
      <c r="H706" s="414" t="str">
        <f t="shared" ref="H706:H769" si="11">_xlfn.CONCAT(C706:G706)</f>
        <v>Ceuta o MelillaUnifamiliarC.ExistenteC2</v>
      </c>
      <c r="I706" s="411">
        <v>49.5</v>
      </c>
      <c r="J706" s="411">
        <v>9.9</v>
      </c>
      <c r="K706" s="411">
        <v>76.8</v>
      </c>
      <c r="L706" s="411">
        <v>13</v>
      </c>
      <c r="M706" s="411">
        <v>11.2</v>
      </c>
      <c r="N706" s="411">
        <v>100.6</v>
      </c>
      <c r="O706" s="411">
        <v>18.8</v>
      </c>
      <c r="P706" s="411">
        <v>3.8</v>
      </c>
      <c r="Q706" s="411">
        <v>3.1</v>
      </c>
      <c r="R706" s="411">
        <v>25.5</v>
      </c>
      <c r="T706"/>
      <c r="V706" s="410"/>
    </row>
    <row r="707" spans="1:22">
      <c r="A707" s="411" t="s">
        <v>1105</v>
      </c>
      <c r="B707" s="412">
        <v>706</v>
      </c>
      <c r="C707" s="413" t="s">
        <v>1135</v>
      </c>
      <c r="D707" s="413" t="s">
        <v>1089</v>
      </c>
      <c r="E707" s="414" t="s">
        <v>1457</v>
      </c>
      <c r="F707" s="413" t="s">
        <v>1107</v>
      </c>
      <c r="G707" s="412" t="s">
        <v>1118</v>
      </c>
      <c r="H707" s="414" t="str">
        <f t="shared" si="11"/>
        <v>Ceuta o MelillaUnifamiliarD.ExistenteC2</v>
      </c>
      <c r="I707" s="411">
        <v>76.2</v>
      </c>
      <c r="J707" s="411">
        <v>15.2</v>
      </c>
      <c r="K707" s="411">
        <v>118.1</v>
      </c>
      <c r="L707" s="411">
        <v>20</v>
      </c>
      <c r="M707" s="411">
        <v>14.1</v>
      </c>
      <c r="N707" s="411">
        <v>154.6</v>
      </c>
      <c r="O707" s="411">
        <v>28.9</v>
      </c>
      <c r="P707" s="411">
        <v>5.8</v>
      </c>
      <c r="Q707" s="411">
        <v>3.9</v>
      </c>
      <c r="R707" s="411">
        <v>39.299999999999997</v>
      </c>
      <c r="T707"/>
      <c r="V707" s="410"/>
    </row>
    <row r="708" spans="1:22">
      <c r="A708" s="411" t="s">
        <v>1105</v>
      </c>
      <c r="B708" s="412">
        <v>707</v>
      </c>
      <c r="C708" s="413" t="s">
        <v>1135</v>
      </c>
      <c r="D708" s="413" t="s">
        <v>1089</v>
      </c>
      <c r="E708" s="414" t="s">
        <v>1458</v>
      </c>
      <c r="F708" s="413" t="s">
        <v>1107</v>
      </c>
      <c r="G708" s="412" t="s">
        <v>1118</v>
      </c>
      <c r="H708" s="414" t="str">
        <f t="shared" si="11"/>
        <v>Ceuta o MelillaUnifamiliarE.ExistenteC2</v>
      </c>
      <c r="I708" s="411">
        <v>125.7</v>
      </c>
      <c r="J708" s="411">
        <v>18.3</v>
      </c>
      <c r="K708" s="411">
        <v>250.1</v>
      </c>
      <c r="L708" s="411">
        <v>24</v>
      </c>
      <c r="M708" s="411">
        <v>29</v>
      </c>
      <c r="N708" s="411">
        <v>303.10000000000002</v>
      </c>
      <c r="O708" s="411">
        <v>67.900000000000006</v>
      </c>
      <c r="P708" s="411">
        <v>7</v>
      </c>
      <c r="Q708" s="411">
        <v>7.9</v>
      </c>
      <c r="R708" s="411">
        <v>82.7</v>
      </c>
      <c r="T708"/>
      <c r="V708" s="410"/>
    </row>
    <row r="709" spans="1:22">
      <c r="A709" s="411" t="s">
        <v>1105</v>
      </c>
      <c r="B709" s="412">
        <v>708</v>
      </c>
      <c r="C709" s="413" t="s">
        <v>1135</v>
      </c>
      <c r="D709" s="413" t="s">
        <v>1089</v>
      </c>
      <c r="E709" s="414" t="s">
        <v>1459</v>
      </c>
      <c r="F709" s="413" t="s">
        <v>1107</v>
      </c>
      <c r="G709" s="412" t="s">
        <v>1118</v>
      </c>
      <c r="H709" s="414" t="str">
        <f t="shared" si="11"/>
        <v>Ceuta o MelillaUnifamiliarF.ExistenteC2</v>
      </c>
      <c r="I709" s="411">
        <v>147</v>
      </c>
      <c r="J709" s="411">
        <v>22.5</v>
      </c>
      <c r="K709" s="411">
        <v>307.60000000000002</v>
      </c>
      <c r="L709" s="411">
        <v>29.5</v>
      </c>
      <c r="M709" s="411">
        <v>31.6</v>
      </c>
      <c r="N709" s="411">
        <v>354.6</v>
      </c>
      <c r="O709" s="411">
        <v>87.5</v>
      </c>
      <c r="P709" s="411">
        <v>8.6</v>
      </c>
      <c r="Q709" s="411">
        <v>9.1999999999999993</v>
      </c>
      <c r="R709" s="411">
        <v>99.3</v>
      </c>
      <c r="T709"/>
      <c r="V709" s="410"/>
    </row>
    <row r="710" spans="1:22">
      <c r="A710" s="411" t="s">
        <v>1105</v>
      </c>
      <c r="B710" s="412">
        <v>709</v>
      </c>
      <c r="C710" s="413" t="s">
        <v>1135</v>
      </c>
      <c r="D710" s="413" t="s">
        <v>1089</v>
      </c>
      <c r="E710" s="414" t="s">
        <v>1454</v>
      </c>
      <c r="F710" s="413" t="s">
        <v>1107</v>
      </c>
      <c r="G710" s="412" t="s">
        <v>1119</v>
      </c>
      <c r="H710" s="414" t="str">
        <f t="shared" si="11"/>
        <v>Ceuta o MelillaUnifamiliarA.ExistenteC3</v>
      </c>
      <c r="I710" s="411">
        <v>19.7</v>
      </c>
      <c r="J710" s="411">
        <v>10</v>
      </c>
      <c r="K710" s="411">
        <v>30.6</v>
      </c>
      <c r="L710" s="411">
        <v>13.1</v>
      </c>
      <c r="M710" s="411">
        <v>7.9</v>
      </c>
      <c r="N710" s="411">
        <v>40.5</v>
      </c>
      <c r="O710" s="411">
        <v>7.5</v>
      </c>
      <c r="P710" s="411">
        <v>3.8</v>
      </c>
      <c r="Q710" s="411">
        <v>2.2000000000000002</v>
      </c>
      <c r="R710" s="411">
        <v>10.4</v>
      </c>
      <c r="T710"/>
      <c r="V710" s="410"/>
    </row>
    <row r="711" spans="1:22">
      <c r="A711" s="411" t="s">
        <v>1105</v>
      </c>
      <c r="B711" s="412">
        <v>710</v>
      </c>
      <c r="C711" s="413" t="s">
        <v>1135</v>
      </c>
      <c r="D711" s="413" t="s">
        <v>1089</v>
      </c>
      <c r="E711" s="414" t="s">
        <v>1455</v>
      </c>
      <c r="F711" s="413" t="s">
        <v>1107</v>
      </c>
      <c r="G711" s="412" t="s">
        <v>1119</v>
      </c>
      <c r="H711" s="414" t="str">
        <f t="shared" si="11"/>
        <v>Ceuta o MelillaUnifamiliarB.ExistenteC3</v>
      </c>
      <c r="I711" s="411">
        <v>32</v>
      </c>
      <c r="J711" s="411">
        <v>14.3</v>
      </c>
      <c r="K711" s="411">
        <v>49.5</v>
      </c>
      <c r="L711" s="411">
        <v>18.7</v>
      </c>
      <c r="M711" s="411">
        <v>9.3000000000000007</v>
      </c>
      <c r="N711" s="411">
        <v>69.900000000000006</v>
      </c>
      <c r="O711" s="411">
        <v>12.1</v>
      </c>
      <c r="P711" s="411">
        <v>5.4</v>
      </c>
      <c r="Q711" s="411">
        <v>2.5</v>
      </c>
      <c r="R711" s="411">
        <v>18</v>
      </c>
      <c r="T711"/>
      <c r="V711" s="410"/>
    </row>
    <row r="712" spans="1:22">
      <c r="A712" s="411" t="s">
        <v>1105</v>
      </c>
      <c r="B712" s="412">
        <v>711</v>
      </c>
      <c r="C712" s="413" t="s">
        <v>1135</v>
      </c>
      <c r="D712" s="413" t="s">
        <v>1089</v>
      </c>
      <c r="E712" s="414" t="s">
        <v>1456</v>
      </c>
      <c r="F712" s="413" t="s">
        <v>1107</v>
      </c>
      <c r="G712" s="412" t="s">
        <v>1119</v>
      </c>
      <c r="H712" s="414" t="str">
        <f t="shared" si="11"/>
        <v>Ceuta o MelillaUnifamiliarC.ExistenteC3</v>
      </c>
      <c r="I712" s="411">
        <v>49.5</v>
      </c>
      <c r="J712" s="411">
        <v>20.399999999999999</v>
      </c>
      <c r="K712" s="411">
        <v>76.8</v>
      </c>
      <c r="L712" s="411">
        <v>26.7</v>
      </c>
      <c r="M712" s="411">
        <v>11.3</v>
      </c>
      <c r="N712" s="411">
        <v>114</v>
      </c>
      <c r="O712" s="411">
        <v>18.8</v>
      </c>
      <c r="P712" s="411">
        <v>7.7</v>
      </c>
      <c r="Q712" s="411">
        <v>3.1</v>
      </c>
      <c r="R712" s="411">
        <v>29.4</v>
      </c>
      <c r="T712"/>
      <c r="V712" s="410"/>
    </row>
    <row r="713" spans="1:22">
      <c r="A713" s="411" t="s">
        <v>1105</v>
      </c>
      <c r="B713" s="412">
        <v>712</v>
      </c>
      <c r="C713" s="413" t="s">
        <v>1135</v>
      </c>
      <c r="D713" s="413" t="s">
        <v>1089</v>
      </c>
      <c r="E713" s="414" t="s">
        <v>1457</v>
      </c>
      <c r="F713" s="413" t="s">
        <v>1107</v>
      </c>
      <c r="G713" s="412" t="s">
        <v>1119</v>
      </c>
      <c r="H713" s="414" t="str">
        <f t="shared" si="11"/>
        <v>Ceuta o MelillaUnifamiliarD.ExistenteC3</v>
      </c>
      <c r="I713" s="411">
        <v>76.2</v>
      </c>
      <c r="J713" s="411">
        <v>29.7</v>
      </c>
      <c r="K713" s="411">
        <v>118.1</v>
      </c>
      <c r="L713" s="411">
        <v>38.9</v>
      </c>
      <c r="M713" s="411">
        <v>14.2</v>
      </c>
      <c r="N713" s="411">
        <v>179</v>
      </c>
      <c r="O713" s="411">
        <v>28.9</v>
      </c>
      <c r="P713" s="411">
        <v>11.3</v>
      </c>
      <c r="Q713" s="411">
        <v>3.9</v>
      </c>
      <c r="R713" s="411">
        <v>46.2</v>
      </c>
      <c r="T713"/>
      <c r="V713" s="410"/>
    </row>
    <row r="714" spans="1:22">
      <c r="A714" s="411" t="s">
        <v>1105</v>
      </c>
      <c r="B714" s="412">
        <v>713</v>
      </c>
      <c r="C714" s="413" t="s">
        <v>1135</v>
      </c>
      <c r="D714" s="413" t="s">
        <v>1089</v>
      </c>
      <c r="E714" s="414" t="s">
        <v>1458</v>
      </c>
      <c r="F714" s="413" t="s">
        <v>1107</v>
      </c>
      <c r="G714" s="412" t="s">
        <v>1119</v>
      </c>
      <c r="H714" s="414" t="str">
        <f t="shared" si="11"/>
        <v>Ceuta o MelillaUnifamiliarE.ExistenteC3</v>
      </c>
      <c r="I714" s="411">
        <v>125.7</v>
      </c>
      <c r="J714" s="411">
        <v>36.700000000000003</v>
      </c>
      <c r="K714" s="411">
        <v>250.1</v>
      </c>
      <c r="L714" s="411">
        <v>48</v>
      </c>
      <c r="M714" s="411">
        <v>29</v>
      </c>
      <c r="N714" s="411">
        <v>327.2</v>
      </c>
      <c r="O714" s="411">
        <v>67.900000000000006</v>
      </c>
      <c r="P714" s="411">
        <v>13.9</v>
      </c>
      <c r="Q714" s="411">
        <v>7.9</v>
      </c>
      <c r="R714" s="411">
        <v>89.7</v>
      </c>
      <c r="T714"/>
      <c r="V714" s="410"/>
    </row>
    <row r="715" spans="1:22">
      <c r="A715" s="411" t="s">
        <v>1105</v>
      </c>
      <c r="B715" s="412">
        <v>714</v>
      </c>
      <c r="C715" s="413" t="s">
        <v>1135</v>
      </c>
      <c r="D715" s="413" t="s">
        <v>1089</v>
      </c>
      <c r="E715" s="414" t="s">
        <v>1459</v>
      </c>
      <c r="F715" s="413" t="s">
        <v>1107</v>
      </c>
      <c r="G715" s="412" t="s">
        <v>1119</v>
      </c>
      <c r="H715" s="414" t="str">
        <f t="shared" si="11"/>
        <v>Ceuta o MelillaUnifamiliarF.ExistenteC3</v>
      </c>
      <c r="I715" s="411">
        <v>147</v>
      </c>
      <c r="J715" s="411">
        <v>45.1</v>
      </c>
      <c r="K715" s="411">
        <v>307.60000000000002</v>
      </c>
      <c r="L715" s="411">
        <v>59.1</v>
      </c>
      <c r="M715" s="411">
        <v>31.7</v>
      </c>
      <c r="N715" s="411">
        <v>412.2</v>
      </c>
      <c r="O715" s="411">
        <v>87.5</v>
      </c>
      <c r="P715" s="411">
        <v>17.100000000000001</v>
      </c>
      <c r="Q715" s="411">
        <v>9.3000000000000007</v>
      </c>
      <c r="R715" s="411">
        <v>115.7</v>
      </c>
      <c r="T715"/>
      <c r="V715" s="410"/>
    </row>
    <row r="716" spans="1:22">
      <c r="A716" s="411" t="s">
        <v>1105</v>
      </c>
      <c r="B716" s="412">
        <v>715</v>
      </c>
      <c r="C716" s="413" t="s">
        <v>1135</v>
      </c>
      <c r="D716" s="413" t="s">
        <v>1089</v>
      </c>
      <c r="E716" s="414" t="s">
        <v>1454</v>
      </c>
      <c r="F716" s="413" t="s">
        <v>1107</v>
      </c>
      <c r="G716" s="412" t="s">
        <v>1120</v>
      </c>
      <c r="H716" s="414" t="str">
        <f t="shared" si="11"/>
        <v>Ceuta o MelillaUnifamiliarA.ExistenteC4</v>
      </c>
      <c r="I716" s="411">
        <v>19.7</v>
      </c>
      <c r="J716" s="411">
        <v>13.9</v>
      </c>
      <c r="K716" s="411">
        <v>30.6</v>
      </c>
      <c r="L716" s="411">
        <v>18.2</v>
      </c>
      <c r="M716" s="411">
        <v>7.7</v>
      </c>
      <c r="N716" s="411">
        <v>44.1</v>
      </c>
      <c r="O716" s="411">
        <v>7.5</v>
      </c>
      <c r="P716" s="411">
        <v>5.3</v>
      </c>
      <c r="Q716" s="411">
        <v>2.1</v>
      </c>
      <c r="R716" s="411">
        <v>11.5</v>
      </c>
      <c r="T716"/>
      <c r="V716" s="410"/>
    </row>
    <row r="717" spans="1:22">
      <c r="A717" s="411" t="s">
        <v>1105</v>
      </c>
      <c r="B717" s="412">
        <v>716</v>
      </c>
      <c r="C717" s="413" t="s">
        <v>1135</v>
      </c>
      <c r="D717" s="413" t="s">
        <v>1089</v>
      </c>
      <c r="E717" s="414" t="s">
        <v>1455</v>
      </c>
      <c r="F717" s="413" t="s">
        <v>1107</v>
      </c>
      <c r="G717" s="412" t="s">
        <v>1120</v>
      </c>
      <c r="H717" s="414" t="str">
        <f t="shared" si="11"/>
        <v>Ceuta o MelillaUnifamiliarB.ExistenteC4</v>
      </c>
      <c r="I717" s="411">
        <v>32</v>
      </c>
      <c r="J717" s="411">
        <v>20</v>
      </c>
      <c r="K717" s="411">
        <v>49.5</v>
      </c>
      <c r="L717" s="411">
        <v>26.2</v>
      </c>
      <c r="M717" s="411">
        <v>9.1</v>
      </c>
      <c r="N717" s="411">
        <v>76.099999999999994</v>
      </c>
      <c r="O717" s="411">
        <v>12.1</v>
      </c>
      <c r="P717" s="411">
        <v>7.6</v>
      </c>
      <c r="Q717" s="411">
        <v>2.5</v>
      </c>
      <c r="R717" s="411">
        <v>19.899999999999999</v>
      </c>
      <c r="T717"/>
      <c r="V717" s="410"/>
    </row>
    <row r="718" spans="1:22">
      <c r="A718" s="411" t="s">
        <v>1105</v>
      </c>
      <c r="B718" s="412">
        <v>717</v>
      </c>
      <c r="C718" s="413" t="s">
        <v>1135</v>
      </c>
      <c r="D718" s="413" t="s">
        <v>1089</v>
      </c>
      <c r="E718" s="414" t="s">
        <v>1456</v>
      </c>
      <c r="F718" s="413" t="s">
        <v>1107</v>
      </c>
      <c r="G718" s="412" t="s">
        <v>1120</v>
      </c>
      <c r="H718" s="414" t="str">
        <f t="shared" si="11"/>
        <v>Ceuta o MelillaUnifamiliarC.ExistenteC4</v>
      </c>
      <c r="I718" s="411">
        <v>49.5</v>
      </c>
      <c r="J718" s="411">
        <v>28.4</v>
      </c>
      <c r="K718" s="411">
        <v>76.8</v>
      </c>
      <c r="L718" s="411">
        <v>37.299999999999997</v>
      </c>
      <c r="M718" s="411">
        <v>11</v>
      </c>
      <c r="N718" s="411">
        <v>124.2</v>
      </c>
      <c r="O718" s="411">
        <v>18.8</v>
      </c>
      <c r="P718" s="411">
        <v>10.8</v>
      </c>
      <c r="Q718" s="411">
        <v>3</v>
      </c>
      <c r="R718" s="411">
        <v>32.4</v>
      </c>
      <c r="T718"/>
      <c r="V718" s="410"/>
    </row>
    <row r="719" spans="1:22">
      <c r="A719" s="411" t="s">
        <v>1105</v>
      </c>
      <c r="B719" s="412">
        <v>718</v>
      </c>
      <c r="C719" s="413" t="s">
        <v>1135</v>
      </c>
      <c r="D719" s="413" t="s">
        <v>1089</v>
      </c>
      <c r="E719" s="414" t="s">
        <v>1457</v>
      </c>
      <c r="F719" s="413" t="s">
        <v>1107</v>
      </c>
      <c r="G719" s="412" t="s">
        <v>1120</v>
      </c>
      <c r="H719" s="414" t="str">
        <f t="shared" si="11"/>
        <v>Ceuta o MelillaUnifamiliarD.ExistenteC4</v>
      </c>
      <c r="I719" s="411">
        <v>76.2</v>
      </c>
      <c r="J719" s="411">
        <v>41.4</v>
      </c>
      <c r="K719" s="411">
        <v>118.1</v>
      </c>
      <c r="L719" s="411">
        <v>54.3</v>
      </c>
      <c r="M719" s="411">
        <v>13.8</v>
      </c>
      <c r="N719" s="411">
        <v>194.9</v>
      </c>
      <c r="O719" s="411">
        <v>28.9</v>
      </c>
      <c r="P719" s="411">
        <v>15.7</v>
      </c>
      <c r="Q719" s="411">
        <v>3.8</v>
      </c>
      <c r="R719" s="411">
        <v>50.8</v>
      </c>
      <c r="T719"/>
      <c r="V719" s="410"/>
    </row>
    <row r="720" spans="1:22">
      <c r="A720" s="411" t="s">
        <v>1105</v>
      </c>
      <c r="B720" s="412">
        <v>719</v>
      </c>
      <c r="C720" s="413" t="s">
        <v>1135</v>
      </c>
      <c r="D720" s="413" t="s">
        <v>1089</v>
      </c>
      <c r="E720" s="414" t="s">
        <v>1458</v>
      </c>
      <c r="F720" s="413" t="s">
        <v>1107</v>
      </c>
      <c r="G720" s="412" t="s">
        <v>1120</v>
      </c>
      <c r="H720" s="414" t="str">
        <f t="shared" si="11"/>
        <v>Ceuta o MelillaUnifamiliarE.ExistenteC4</v>
      </c>
      <c r="I720" s="411">
        <v>125.7</v>
      </c>
      <c r="J720" s="411">
        <v>50.9</v>
      </c>
      <c r="K720" s="411">
        <v>250.1</v>
      </c>
      <c r="L720" s="411">
        <v>66.7</v>
      </c>
      <c r="M720" s="411">
        <v>28.3</v>
      </c>
      <c r="N720" s="411">
        <v>345.1</v>
      </c>
      <c r="O720" s="411">
        <v>67.900000000000006</v>
      </c>
      <c r="P720" s="411">
        <v>19.399999999999999</v>
      </c>
      <c r="Q720" s="411">
        <v>7.7</v>
      </c>
      <c r="R720" s="411">
        <v>94.9</v>
      </c>
      <c r="T720"/>
      <c r="V720" s="410"/>
    </row>
    <row r="721" spans="1:22">
      <c r="A721" s="411" t="s">
        <v>1105</v>
      </c>
      <c r="B721" s="412">
        <v>720</v>
      </c>
      <c r="C721" s="413" t="s">
        <v>1135</v>
      </c>
      <c r="D721" s="413" t="s">
        <v>1089</v>
      </c>
      <c r="E721" s="414" t="s">
        <v>1459</v>
      </c>
      <c r="F721" s="413" t="s">
        <v>1107</v>
      </c>
      <c r="G721" s="412" t="s">
        <v>1120</v>
      </c>
      <c r="H721" s="414" t="str">
        <f t="shared" si="11"/>
        <v>Ceuta o MelillaUnifamiliarF.ExistenteC4</v>
      </c>
      <c r="I721" s="411">
        <v>147</v>
      </c>
      <c r="J721" s="411">
        <v>62.6</v>
      </c>
      <c r="K721" s="411">
        <v>307.60000000000002</v>
      </c>
      <c r="L721" s="411">
        <v>82.1</v>
      </c>
      <c r="M721" s="411">
        <v>30.8</v>
      </c>
      <c r="N721" s="411">
        <v>434.9</v>
      </c>
      <c r="O721" s="411">
        <v>87.5</v>
      </c>
      <c r="P721" s="411">
        <v>23.8</v>
      </c>
      <c r="Q721" s="411">
        <v>9</v>
      </c>
      <c r="R721" s="411">
        <v>116.8</v>
      </c>
      <c r="T721"/>
      <c r="V721" s="410"/>
    </row>
    <row r="722" spans="1:22">
      <c r="A722" s="411" t="s">
        <v>1105</v>
      </c>
      <c r="B722" s="412">
        <v>721</v>
      </c>
      <c r="C722" s="413" t="s">
        <v>1135</v>
      </c>
      <c r="D722" s="413" t="s">
        <v>1089</v>
      </c>
      <c r="E722" s="414" t="s">
        <v>1454</v>
      </c>
      <c r="F722" s="413" t="s">
        <v>1107</v>
      </c>
      <c r="G722" s="412" t="s">
        <v>1121</v>
      </c>
      <c r="H722" s="414" t="str">
        <f t="shared" si="11"/>
        <v>Ceuta o MelillaUnifamiliarA.ExistenteD1</v>
      </c>
      <c r="I722" s="411">
        <v>28.9</v>
      </c>
      <c r="J722" s="411" t="s">
        <v>1122</v>
      </c>
      <c r="K722" s="411">
        <v>44.7</v>
      </c>
      <c r="L722" s="411" t="s">
        <v>758</v>
      </c>
      <c r="M722" s="411">
        <v>8.1999999999999993</v>
      </c>
      <c r="N722" s="411">
        <v>54.5</v>
      </c>
      <c r="O722" s="411">
        <v>11</v>
      </c>
      <c r="P722" s="411" t="s">
        <v>758</v>
      </c>
      <c r="Q722" s="411">
        <v>2.2000000000000002</v>
      </c>
      <c r="R722" s="411">
        <v>13.5</v>
      </c>
      <c r="T722"/>
      <c r="V722" s="410"/>
    </row>
    <row r="723" spans="1:22">
      <c r="A723" s="411" t="s">
        <v>1105</v>
      </c>
      <c r="B723" s="412">
        <v>722</v>
      </c>
      <c r="C723" s="413" t="s">
        <v>1135</v>
      </c>
      <c r="D723" s="413" t="s">
        <v>1089</v>
      </c>
      <c r="E723" s="414" t="s">
        <v>1455</v>
      </c>
      <c r="F723" s="413" t="s">
        <v>1107</v>
      </c>
      <c r="G723" s="412" t="s">
        <v>1121</v>
      </c>
      <c r="H723" s="414" t="str">
        <f t="shared" si="11"/>
        <v>Ceuta o MelillaUnifamiliarB.ExistenteD1</v>
      </c>
      <c r="I723" s="411">
        <v>46.8</v>
      </c>
      <c r="J723" s="411" t="s">
        <v>1122</v>
      </c>
      <c r="K723" s="411">
        <v>72.599999999999994</v>
      </c>
      <c r="L723" s="411" t="s">
        <v>758</v>
      </c>
      <c r="M723" s="411">
        <v>9.6999999999999993</v>
      </c>
      <c r="N723" s="411">
        <v>83.8</v>
      </c>
      <c r="O723" s="411">
        <v>17.8</v>
      </c>
      <c r="P723" s="411" t="s">
        <v>758</v>
      </c>
      <c r="Q723" s="411">
        <v>2.6</v>
      </c>
      <c r="R723" s="411">
        <v>20.8</v>
      </c>
      <c r="T723"/>
      <c r="V723" s="410"/>
    </row>
    <row r="724" spans="1:22">
      <c r="A724" s="411" t="s">
        <v>1105</v>
      </c>
      <c r="B724" s="412">
        <v>723</v>
      </c>
      <c r="C724" s="413" t="s">
        <v>1135</v>
      </c>
      <c r="D724" s="413" t="s">
        <v>1089</v>
      </c>
      <c r="E724" s="414" t="s">
        <v>1456</v>
      </c>
      <c r="F724" s="413" t="s">
        <v>1107</v>
      </c>
      <c r="G724" s="412" t="s">
        <v>1121</v>
      </c>
      <c r="H724" s="414" t="str">
        <f t="shared" si="11"/>
        <v>Ceuta o MelillaUnifamiliarC.ExistenteD1</v>
      </c>
      <c r="I724" s="411">
        <v>72.599999999999994</v>
      </c>
      <c r="J724" s="411" t="s">
        <v>1122</v>
      </c>
      <c r="K724" s="411">
        <v>112.5</v>
      </c>
      <c r="L724" s="411" t="s">
        <v>758</v>
      </c>
      <c r="M724" s="411">
        <v>11.7</v>
      </c>
      <c r="N724" s="411">
        <v>125</v>
      </c>
      <c r="O724" s="411">
        <v>27.6</v>
      </c>
      <c r="P724" s="411" t="s">
        <v>758</v>
      </c>
      <c r="Q724" s="411">
        <v>3.2</v>
      </c>
      <c r="R724" s="411">
        <v>31</v>
      </c>
      <c r="T724"/>
      <c r="V724" s="410"/>
    </row>
    <row r="725" spans="1:22">
      <c r="A725" s="411" t="s">
        <v>1105</v>
      </c>
      <c r="B725" s="412">
        <v>724</v>
      </c>
      <c r="C725" s="413" t="s">
        <v>1135</v>
      </c>
      <c r="D725" s="413" t="s">
        <v>1089</v>
      </c>
      <c r="E725" s="414" t="s">
        <v>1457</v>
      </c>
      <c r="F725" s="413" t="s">
        <v>1107</v>
      </c>
      <c r="G725" s="412" t="s">
        <v>1121</v>
      </c>
      <c r="H725" s="414" t="str">
        <f t="shared" si="11"/>
        <v>Ceuta o MelillaUnifamiliarD.ExistenteD1</v>
      </c>
      <c r="I725" s="411">
        <v>111.6</v>
      </c>
      <c r="J725" s="411" t="s">
        <v>1122</v>
      </c>
      <c r="K725" s="411">
        <v>172.9</v>
      </c>
      <c r="L725" s="411" t="s">
        <v>758</v>
      </c>
      <c r="M725" s="411">
        <v>14.8</v>
      </c>
      <c r="N725" s="411">
        <v>186.2</v>
      </c>
      <c r="O725" s="411">
        <v>42.4</v>
      </c>
      <c r="P725" s="411" t="s">
        <v>758</v>
      </c>
      <c r="Q725" s="411">
        <v>4</v>
      </c>
      <c r="R725" s="411">
        <v>46.1</v>
      </c>
      <c r="T725"/>
      <c r="V725" s="410"/>
    </row>
    <row r="726" spans="1:22">
      <c r="A726" s="411" t="s">
        <v>1105</v>
      </c>
      <c r="B726" s="412">
        <v>725</v>
      </c>
      <c r="C726" s="413" t="s">
        <v>1135</v>
      </c>
      <c r="D726" s="413" t="s">
        <v>1089</v>
      </c>
      <c r="E726" s="414" t="s">
        <v>1458</v>
      </c>
      <c r="F726" s="413" t="s">
        <v>1107</v>
      </c>
      <c r="G726" s="412" t="s">
        <v>1121</v>
      </c>
      <c r="H726" s="414" t="str">
        <f t="shared" si="11"/>
        <v>Ceuta o MelillaUnifamiliarE.ExistenteD1</v>
      </c>
      <c r="I726" s="411">
        <v>178.3</v>
      </c>
      <c r="J726" s="411" t="s">
        <v>1122</v>
      </c>
      <c r="K726" s="411">
        <v>354.9</v>
      </c>
      <c r="L726" s="411" t="s">
        <v>758</v>
      </c>
      <c r="M726" s="411">
        <v>30.3</v>
      </c>
      <c r="N726" s="411">
        <v>385.1</v>
      </c>
      <c r="O726" s="411">
        <v>96.3</v>
      </c>
      <c r="P726" s="411" t="s">
        <v>758</v>
      </c>
      <c r="Q726" s="411">
        <v>8.3000000000000007</v>
      </c>
      <c r="R726" s="411">
        <v>104.6</v>
      </c>
      <c r="T726"/>
      <c r="V726" s="410"/>
    </row>
    <row r="727" spans="1:22">
      <c r="A727" s="411" t="s">
        <v>1105</v>
      </c>
      <c r="B727" s="412">
        <v>726</v>
      </c>
      <c r="C727" s="413" t="s">
        <v>1135</v>
      </c>
      <c r="D727" s="413" t="s">
        <v>1089</v>
      </c>
      <c r="E727" s="414" t="s">
        <v>1459</v>
      </c>
      <c r="F727" s="413" t="s">
        <v>1107</v>
      </c>
      <c r="G727" s="412" t="s">
        <v>1121</v>
      </c>
      <c r="H727" s="414" t="str">
        <f t="shared" si="11"/>
        <v>Ceuta o MelillaUnifamiliarF.ExistenteD1</v>
      </c>
      <c r="I727" s="411">
        <v>208.6</v>
      </c>
      <c r="J727" s="411" t="s">
        <v>1122</v>
      </c>
      <c r="K727" s="411">
        <v>436.5</v>
      </c>
      <c r="L727" s="411" t="s">
        <v>758</v>
      </c>
      <c r="M727" s="411">
        <v>33</v>
      </c>
      <c r="N727" s="411">
        <v>473.7</v>
      </c>
      <c r="O727" s="411">
        <v>124.2</v>
      </c>
      <c r="P727" s="411" t="s">
        <v>758</v>
      </c>
      <c r="Q727" s="411">
        <v>9.6999999999999993</v>
      </c>
      <c r="R727" s="411">
        <v>128.6</v>
      </c>
      <c r="T727"/>
      <c r="V727" s="410"/>
    </row>
    <row r="728" spans="1:22">
      <c r="A728" s="411" t="s">
        <v>1105</v>
      </c>
      <c r="B728" s="412">
        <v>727</v>
      </c>
      <c r="C728" s="413" t="s">
        <v>1135</v>
      </c>
      <c r="D728" s="413" t="s">
        <v>1089</v>
      </c>
      <c r="E728" s="414" t="s">
        <v>1454</v>
      </c>
      <c r="F728" s="413" t="s">
        <v>1107</v>
      </c>
      <c r="G728" s="412" t="s">
        <v>1123</v>
      </c>
      <c r="H728" s="414" t="str">
        <f t="shared" si="11"/>
        <v>Ceuta o MelillaUnifamiliarA.ExistenteD2</v>
      </c>
      <c r="I728" s="411">
        <v>28.9</v>
      </c>
      <c r="J728" s="411">
        <v>3.9</v>
      </c>
      <c r="K728" s="411">
        <v>44.7</v>
      </c>
      <c r="L728" s="411">
        <v>5.2</v>
      </c>
      <c r="M728" s="411">
        <v>8.1</v>
      </c>
      <c r="N728" s="411">
        <v>54.3</v>
      </c>
      <c r="O728" s="411">
        <v>11</v>
      </c>
      <c r="P728" s="411">
        <v>1.5</v>
      </c>
      <c r="Q728" s="411">
        <v>2.2000000000000002</v>
      </c>
      <c r="R728" s="411">
        <v>13.7</v>
      </c>
      <c r="T728"/>
      <c r="V728" s="410"/>
    </row>
    <row r="729" spans="1:22">
      <c r="A729" s="411" t="s">
        <v>1105</v>
      </c>
      <c r="B729" s="412">
        <v>728</v>
      </c>
      <c r="C729" s="413" t="s">
        <v>1135</v>
      </c>
      <c r="D729" s="413" t="s">
        <v>1089</v>
      </c>
      <c r="E729" s="414" t="s">
        <v>1455</v>
      </c>
      <c r="F729" s="413" t="s">
        <v>1107</v>
      </c>
      <c r="G729" s="412" t="s">
        <v>1123</v>
      </c>
      <c r="H729" s="414" t="str">
        <f t="shared" si="11"/>
        <v>Ceuta o MelillaUnifamiliarB.ExistenteD2</v>
      </c>
      <c r="I729" s="411">
        <v>46.8</v>
      </c>
      <c r="J729" s="411">
        <v>6.4</v>
      </c>
      <c r="K729" s="411">
        <v>72.599999999999994</v>
      </c>
      <c r="L729" s="411">
        <v>8.4</v>
      </c>
      <c r="M729" s="411">
        <v>9.6</v>
      </c>
      <c r="N729" s="411">
        <v>88.1</v>
      </c>
      <c r="O729" s="411">
        <v>17.8</v>
      </c>
      <c r="P729" s="411">
        <v>2.4</v>
      </c>
      <c r="Q729" s="411">
        <v>2.6</v>
      </c>
      <c r="R729" s="411">
        <v>22.2</v>
      </c>
      <c r="T729"/>
      <c r="V729" s="410"/>
    </row>
    <row r="730" spans="1:22">
      <c r="A730" s="411" t="s">
        <v>1105</v>
      </c>
      <c r="B730" s="412">
        <v>729</v>
      </c>
      <c r="C730" s="413" t="s">
        <v>1135</v>
      </c>
      <c r="D730" s="413" t="s">
        <v>1089</v>
      </c>
      <c r="E730" s="414" t="s">
        <v>1456</v>
      </c>
      <c r="F730" s="413" t="s">
        <v>1107</v>
      </c>
      <c r="G730" s="412" t="s">
        <v>1123</v>
      </c>
      <c r="H730" s="414" t="str">
        <f t="shared" si="11"/>
        <v>Ceuta o MelillaUnifamiliarC.ExistenteD2</v>
      </c>
      <c r="I730" s="411">
        <v>72.599999999999994</v>
      </c>
      <c r="J730" s="411">
        <v>9.9</v>
      </c>
      <c r="K730" s="411">
        <v>112.5</v>
      </c>
      <c r="L730" s="411">
        <v>13</v>
      </c>
      <c r="M730" s="411">
        <v>11.6</v>
      </c>
      <c r="N730" s="411">
        <v>136.6</v>
      </c>
      <c r="O730" s="411">
        <v>27.6</v>
      </c>
      <c r="P730" s="411">
        <v>3.8</v>
      </c>
      <c r="Q730" s="411">
        <v>3.2</v>
      </c>
      <c r="R730" s="411">
        <v>34.4</v>
      </c>
      <c r="T730"/>
      <c r="V730" s="410"/>
    </row>
    <row r="731" spans="1:22">
      <c r="A731" s="411" t="s">
        <v>1105</v>
      </c>
      <c r="B731" s="412">
        <v>730</v>
      </c>
      <c r="C731" s="413" t="s">
        <v>1135</v>
      </c>
      <c r="D731" s="413" t="s">
        <v>1089</v>
      </c>
      <c r="E731" s="414" t="s">
        <v>1457</v>
      </c>
      <c r="F731" s="413" t="s">
        <v>1107</v>
      </c>
      <c r="G731" s="412" t="s">
        <v>1123</v>
      </c>
      <c r="H731" s="414" t="str">
        <f t="shared" si="11"/>
        <v>Ceuta o MelillaUnifamiliarD.ExistenteD2</v>
      </c>
      <c r="I731" s="411">
        <v>111.6</v>
      </c>
      <c r="J731" s="411">
        <v>15.2</v>
      </c>
      <c r="K731" s="411">
        <v>172.9</v>
      </c>
      <c r="L731" s="411">
        <v>20</v>
      </c>
      <c r="M731" s="411">
        <v>14.6</v>
      </c>
      <c r="N731" s="411">
        <v>210</v>
      </c>
      <c r="O731" s="411">
        <v>42.4</v>
      </c>
      <c r="P731" s="411">
        <v>5.8</v>
      </c>
      <c r="Q731" s="411">
        <v>4</v>
      </c>
      <c r="R731" s="411">
        <v>52.9</v>
      </c>
      <c r="T731"/>
      <c r="V731" s="410"/>
    </row>
    <row r="732" spans="1:22">
      <c r="A732" s="411" t="s">
        <v>1105</v>
      </c>
      <c r="B732" s="412">
        <v>731</v>
      </c>
      <c r="C732" s="413" t="s">
        <v>1135</v>
      </c>
      <c r="D732" s="413" t="s">
        <v>1089</v>
      </c>
      <c r="E732" s="414" t="s">
        <v>1458</v>
      </c>
      <c r="F732" s="413" t="s">
        <v>1107</v>
      </c>
      <c r="G732" s="412" t="s">
        <v>1123</v>
      </c>
      <c r="H732" s="414" t="str">
        <f t="shared" si="11"/>
        <v>Ceuta o MelillaUnifamiliarE.ExistenteD2</v>
      </c>
      <c r="I732" s="411">
        <v>178.3</v>
      </c>
      <c r="J732" s="411">
        <v>18.3</v>
      </c>
      <c r="K732" s="411">
        <v>354.9</v>
      </c>
      <c r="L732" s="411">
        <v>24</v>
      </c>
      <c r="M732" s="411">
        <v>29.9</v>
      </c>
      <c r="N732" s="411">
        <v>408.8</v>
      </c>
      <c r="O732" s="411">
        <v>96.3</v>
      </c>
      <c r="P732" s="411">
        <v>7</v>
      </c>
      <c r="Q732" s="411">
        <v>8.1999999999999993</v>
      </c>
      <c r="R732" s="411">
        <v>111.4</v>
      </c>
      <c r="T732"/>
      <c r="V732" s="410"/>
    </row>
    <row r="733" spans="1:22">
      <c r="A733" s="411" t="s">
        <v>1105</v>
      </c>
      <c r="B733" s="412">
        <v>732</v>
      </c>
      <c r="C733" s="413" t="s">
        <v>1135</v>
      </c>
      <c r="D733" s="413" t="s">
        <v>1089</v>
      </c>
      <c r="E733" s="414" t="s">
        <v>1459</v>
      </c>
      <c r="F733" s="413" t="s">
        <v>1107</v>
      </c>
      <c r="G733" s="412" t="s">
        <v>1123</v>
      </c>
      <c r="H733" s="414" t="str">
        <f t="shared" si="11"/>
        <v>Ceuta o MelillaUnifamiliarF.ExistenteD2</v>
      </c>
      <c r="I733" s="411">
        <v>208.6</v>
      </c>
      <c r="J733" s="411">
        <v>22.5</v>
      </c>
      <c r="K733" s="411">
        <v>436.5</v>
      </c>
      <c r="L733" s="411">
        <v>29.5</v>
      </c>
      <c r="M733" s="411">
        <v>32.6</v>
      </c>
      <c r="N733" s="411">
        <v>527.29999999999995</v>
      </c>
      <c r="O733" s="411">
        <v>124.2</v>
      </c>
      <c r="P733" s="411">
        <v>8.6</v>
      </c>
      <c r="Q733" s="411">
        <v>9.5</v>
      </c>
      <c r="R733" s="411">
        <v>146</v>
      </c>
      <c r="T733"/>
      <c r="V733" s="410"/>
    </row>
    <row r="734" spans="1:22">
      <c r="A734" s="411" t="s">
        <v>1105</v>
      </c>
      <c r="B734" s="412">
        <v>733</v>
      </c>
      <c r="C734" s="413" t="s">
        <v>1135</v>
      </c>
      <c r="D734" s="413" t="s">
        <v>1089</v>
      </c>
      <c r="E734" s="414" t="s">
        <v>1454</v>
      </c>
      <c r="F734" s="413" t="s">
        <v>1107</v>
      </c>
      <c r="G734" s="412" t="s">
        <v>1124</v>
      </c>
      <c r="H734" s="414" t="str">
        <f t="shared" si="11"/>
        <v>Ceuta o MelillaUnifamiliarA.ExistenteD3</v>
      </c>
      <c r="I734" s="411">
        <v>28.9</v>
      </c>
      <c r="J734" s="411">
        <v>10</v>
      </c>
      <c r="K734" s="411">
        <v>44.7</v>
      </c>
      <c r="L734" s="411">
        <v>13.1</v>
      </c>
      <c r="M734" s="411">
        <v>8</v>
      </c>
      <c r="N734" s="411">
        <v>59.6</v>
      </c>
      <c r="O734" s="411">
        <v>11</v>
      </c>
      <c r="P734" s="411">
        <v>3.8</v>
      </c>
      <c r="Q734" s="411">
        <v>2.2000000000000002</v>
      </c>
      <c r="R734" s="411">
        <v>15.2</v>
      </c>
      <c r="T734"/>
      <c r="V734" s="410"/>
    </row>
    <row r="735" spans="1:22">
      <c r="A735" s="411" t="s">
        <v>1105</v>
      </c>
      <c r="B735" s="412">
        <v>734</v>
      </c>
      <c r="C735" s="413" t="s">
        <v>1135</v>
      </c>
      <c r="D735" s="413" t="s">
        <v>1089</v>
      </c>
      <c r="E735" s="414" t="s">
        <v>1455</v>
      </c>
      <c r="F735" s="413" t="s">
        <v>1107</v>
      </c>
      <c r="G735" s="412" t="s">
        <v>1124</v>
      </c>
      <c r="H735" s="414" t="str">
        <f t="shared" si="11"/>
        <v>Ceuta o MelillaUnifamiliarB.ExistenteD3</v>
      </c>
      <c r="I735" s="411">
        <v>46.8</v>
      </c>
      <c r="J735" s="411">
        <v>14.3</v>
      </c>
      <c r="K735" s="411">
        <v>72.599999999999994</v>
      </c>
      <c r="L735" s="411">
        <v>18.7</v>
      </c>
      <c r="M735" s="411">
        <v>9.4</v>
      </c>
      <c r="N735" s="411">
        <v>96.6</v>
      </c>
      <c r="O735" s="411">
        <v>17.8</v>
      </c>
      <c r="P735" s="411">
        <v>5.4</v>
      </c>
      <c r="Q735" s="411">
        <v>2.6</v>
      </c>
      <c r="R735" s="411">
        <v>24.6</v>
      </c>
      <c r="T735"/>
      <c r="V735" s="410"/>
    </row>
    <row r="736" spans="1:22">
      <c r="A736" s="411" t="s">
        <v>1105</v>
      </c>
      <c r="B736" s="412">
        <v>735</v>
      </c>
      <c r="C736" s="413" t="s">
        <v>1135</v>
      </c>
      <c r="D736" s="413" t="s">
        <v>1089</v>
      </c>
      <c r="E736" s="414" t="s">
        <v>1456</v>
      </c>
      <c r="F736" s="413" t="s">
        <v>1107</v>
      </c>
      <c r="G736" s="412" t="s">
        <v>1124</v>
      </c>
      <c r="H736" s="414" t="str">
        <f t="shared" si="11"/>
        <v>Ceuta o MelillaUnifamiliarC.ExistenteD3</v>
      </c>
      <c r="I736" s="411">
        <v>72.599999999999994</v>
      </c>
      <c r="J736" s="411">
        <v>20.399999999999999</v>
      </c>
      <c r="K736" s="411">
        <v>112.5</v>
      </c>
      <c r="L736" s="411">
        <v>26.7</v>
      </c>
      <c r="M736" s="411">
        <v>11.4</v>
      </c>
      <c r="N736" s="411">
        <v>149.80000000000001</v>
      </c>
      <c r="O736" s="411">
        <v>27.6</v>
      </c>
      <c r="P736" s="411">
        <v>7.7</v>
      </c>
      <c r="Q736" s="411">
        <v>3.1</v>
      </c>
      <c r="R736" s="411">
        <v>38.200000000000003</v>
      </c>
      <c r="T736"/>
      <c r="V736" s="410"/>
    </row>
    <row r="737" spans="1:22">
      <c r="A737" s="411" t="s">
        <v>1105</v>
      </c>
      <c r="B737" s="412">
        <v>736</v>
      </c>
      <c r="C737" s="413" t="s">
        <v>1135</v>
      </c>
      <c r="D737" s="413" t="s">
        <v>1089</v>
      </c>
      <c r="E737" s="414" t="s">
        <v>1457</v>
      </c>
      <c r="F737" s="413" t="s">
        <v>1107</v>
      </c>
      <c r="G737" s="412" t="s">
        <v>1124</v>
      </c>
      <c r="H737" s="414" t="str">
        <f t="shared" si="11"/>
        <v>Ceuta o MelillaUnifamiliarD.ExistenteD3</v>
      </c>
      <c r="I737" s="411">
        <v>111.6</v>
      </c>
      <c r="J737" s="411">
        <v>29.7</v>
      </c>
      <c r="K737" s="411">
        <v>172.9</v>
      </c>
      <c r="L737" s="411">
        <v>38.9</v>
      </c>
      <c r="M737" s="411">
        <v>14.3</v>
      </c>
      <c r="N737" s="411">
        <v>230.3</v>
      </c>
      <c r="O737" s="411">
        <v>42.4</v>
      </c>
      <c r="P737" s="411">
        <v>11.3</v>
      </c>
      <c r="Q737" s="411">
        <v>3.9</v>
      </c>
      <c r="R737" s="411">
        <v>58.7</v>
      </c>
      <c r="T737"/>
      <c r="V737" s="410"/>
    </row>
    <row r="738" spans="1:22">
      <c r="A738" s="411" t="s">
        <v>1105</v>
      </c>
      <c r="B738" s="412">
        <v>737</v>
      </c>
      <c r="C738" s="413" t="s">
        <v>1135</v>
      </c>
      <c r="D738" s="413" t="s">
        <v>1089</v>
      </c>
      <c r="E738" s="414" t="s">
        <v>1458</v>
      </c>
      <c r="F738" s="413" t="s">
        <v>1107</v>
      </c>
      <c r="G738" s="412" t="s">
        <v>1124</v>
      </c>
      <c r="H738" s="414" t="str">
        <f t="shared" si="11"/>
        <v>Ceuta o MelillaUnifamiliarE.ExistenteD3</v>
      </c>
      <c r="I738" s="411">
        <v>178.3</v>
      </c>
      <c r="J738" s="411">
        <v>36.700000000000003</v>
      </c>
      <c r="K738" s="411">
        <v>354.9</v>
      </c>
      <c r="L738" s="411">
        <v>48</v>
      </c>
      <c r="M738" s="411">
        <v>29.3</v>
      </c>
      <c r="N738" s="411">
        <v>432.2</v>
      </c>
      <c r="O738" s="411">
        <v>96.3</v>
      </c>
      <c r="P738" s="411">
        <v>13.9</v>
      </c>
      <c r="Q738" s="411">
        <v>8</v>
      </c>
      <c r="R738" s="411">
        <v>118.2</v>
      </c>
      <c r="T738"/>
      <c r="V738" s="410"/>
    </row>
    <row r="739" spans="1:22">
      <c r="A739" s="411" t="s">
        <v>1105</v>
      </c>
      <c r="B739" s="412">
        <v>738</v>
      </c>
      <c r="C739" s="413" t="s">
        <v>1135</v>
      </c>
      <c r="D739" s="413" t="s">
        <v>1089</v>
      </c>
      <c r="E739" s="414" t="s">
        <v>1459</v>
      </c>
      <c r="F739" s="413" t="s">
        <v>1107</v>
      </c>
      <c r="G739" s="412" t="s">
        <v>1124</v>
      </c>
      <c r="H739" s="414" t="str">
        <f t="shared" si="11"/>
        <v>Ceuta o MelillaUnifamiliarF.ExistenteD3</v>
      </c>
      <c r="I739" s="411">
        <v>208.6</v>
      </c>
      <c r="J739" s="411">
        <v>45.1</v>
      </c>
      <c r="K739" s="411">
        <v>436.5</v>
      </c>
      <c r="L739" s="411">
        <v>59.1</v>
      </c>
      <c r="M739" s="411">
        <v>32</v>
      </c>
      <c r="N739" s="411">
        <v>544.6</v>
      </c>
      <c r="O739" s="411">
        <v>124.2</v>
      </c>
      <c r="P739" s="411">
        <v>17.100000000000001</v>
      </c>
      <c r="Q739" s="411">
        <v>9.4</v>
      </c>
      <c r="R739" s="411">
        <v>141.9</v>
      </c>
      <c r="T739"/>
      <c r="V739" s="410"/>
    </row>
    <row r="740" spans="1:22">
      <c r="A740" s="411" t="s">
        <v>1105</v>
      </c>
      <c r="B740" s="412">
        <v>739</v>
      </c>
      <c r="C740" s="413" t="s">
        <v>1135</v>
      </c>
      <c r="D740" s="413" t="s">
        <v>1089</v>
      </c>
      <c r="E740" s="414" t="s">
        <v>1454</v>
      </c>
      <c r="F740" s="413" t="s">
        <v>1107</v>
      </c>
      <c r="G740" s="412" t="s">
        <v>1125</v>
      </c>
      <c r="H740" s="414" t="str">
        <f t="shared" si="11"/>
        <v>Ceuta o MelillaUnifamiliarA.ExistenteE1</v>
      </c>
      <c r="I740" s="411">
        <v>47.5</v>
      </c>
      <c r="J740" s="411" t="s">
        <v>1122</v>
      </c>
      <c r="K740" s="411">
        <v>73.7</v>
      </c>
      <c r="L740" s="411" t="s">
        <v>1122</v>
      </c>
      <c r="M740" s="411">
        <v>8.4</v>
      </c>
      <c r="N740" s="411">
        <v>70.7</v>
      </c>
      <c r="O740" s="411">
        <v>18.100000000000001</v>
      </c>
      <c r="P740" s="411" t="s">
        <v>1122</v>
      </c>
      <c r="Q740" s="411">
        <v>2.2999999999999998</v>
      </c>
      <c r="R740" s="411">
        <v>17.5</v>
      </c>
      <c r="T740"/>
      <c r="V740" s="410"/>
    </row>
    <row r="741" spans="1:22">
      <c r="A741" s="411" t="s">
        <v>1105</v>
      </c>
      <c r="B741" s="412">
        <v>740</v>
      </c>
      <c r="C741" s="413" t="s">
        <v>1135</v>
      </c>
      <c r="D741" s="413" t="s">
        <v>1089</v>
      </c>
      <c r="E741" s="414" t="s">
        <v>1455</v>
      </c>
      <c r="F741" s="413" t="s">
        <v>1107</v>
      </c>
      <c r="G741" s="412" t="s">
        <v>1125</v>
      </c>
      <c r="H741" s="414" t="str">
        <f t="shared" si="11"/>
        <v>Ceuta o MelillaUnifamiliarB.ExistenteE1</v>
      </c>
      <c r="I741" s="411">
        <v>68.2</v>
      </c>
      <c r="J741" s="411" t="s">
        <v>1122</v>
      </c>
      <c r="K741" s="411">
        <v>105.7</v>
      </c>
      <c r="L741" s="411" t="s">
        <v>1122</v>
      </c>
      <c r="M741" s="411">
        <v>9.9</v>
      </c>
      <c r="N741" s="411">
        <v>108.7</v>
      </c>
      <c r="O741" s="411">
        <v>25.9</v>
      </c>
      <c r="P741" s="411" t="s">
        <v>1122</v>
      </c>
      <c r="Q741" s="411">
        <v>2.7</v>
      </c>
      <c r="R741" s="411">
        <v>26.9</v>
      </c>
      <c r="T741"/>
      <c r="V741" s="410"/>
    </row>
    <row r="742" spans="1:22">
      <c r="A742" s="411" t="s">
        <v>1105</v>
      </c>
      <c r="B742" s="412">
        <v>741</v>
      </c>
      <c r="C742" s="413" t="s">
        <v>1135</v>
      </c>
      <c r="D742" s="413" t="s">
        <v>1089</v>
      </c>
      <c r="E742" s="414" t="s">
        <v>1456</v>
      </c>
      <c r="F742" s="413" t="s">
        <v>1107</v>
      </c>
      <c r="G742" s="412" t="s">
        <v>1125</v>
      </c>
      <c r="H742" s="414" t="str">
        <f t="shared" si="11"/>
        <v>Ceuta o MelillaUnifamiliarC.ExistenteE1</v>
      </c>
      <c r="I742" s="411">
        <v>97.1</v>
      </c>
      <c r="J742" s="411" t="s">
        <v>1122</v>
      </c>
      <c r="K742" s="411">
        <v>150.5</v>
      </c>
      <c r="L742" s="411" t="s">
        <v>1122</v>
      </c>
      <c r="M742" s="411">
        <v>12</v>
      </c>
      <c r="N742" s="411">
        <v>162.1</v>
      </c>
      <c r="O742" s="411">
        <v>36.9</v>
      </c>
      <c r="P742" s="411" t="s">
        <v>1122</v>
      </c>
      <c r="Q742" s="411">
        <v>3.3</v>
      </c>
      <c r="R742" s="411">
        <v>40.1</v>
      </c>
      <c r="T742"/>
      <c r="V742" s="410"/>
    </row>
    <row r="743" spans="1:22">
      <c r="A743" s="411" t="s">
        <v>1105</v>
      </c>
      <c r="B743" s="412">
        <v>742</v>
      </c>
      <c r="C743" s="413" t="s">
        <v>1135</v>
      </c>
      <c r="D743" s="413" t="s">
        <v>1089</v>
      </c>
      <c r="E743" s="414" t="s">
        <v>1457</v>
      </c>
      <c r="F743" s="413" t="s">
        <v>1107</v>
      </c>
      <c r="G743" s="412" t="s">
        <v>1125</v>
      </c>
      <c r="H743" s="414" t="str">
        <f t="shared" si="11"/>
        <v>Ceuta o MelillaUnifamiliarD.ExistenteE1</v>
      </c>
      <c r="I743" s="411">
        <v>141.5</v>
      </c>
      <c r="J743" s="411" t="s">
        <v>1122</v>
      </c>
      <c r="K743" s="411">
        <v>219.4</v>
      </c>
      <c r="L743" s="411" t="s">
        <v>1122</v>
      </c>
      <c r="M743" s="411">
        <v>15.1</v>
      </c>
      <c r="N743" s="411">
        <v>241.5</v>
      </c>
      <c r="O743" s="411">
        <v>53.8</v>
      </c>
      <c r="P743" s="411" t="s">
        <v>1122</v>
      </c>
      <c r="Q743" s="411">
        <v>4.0999999999999996</v>
      </c>
      <c r="R743" s="411">
        <v>59.7</v>
      </c>
      <c r="T743"/>
      <c r="V743" s="410"/>
    </row>
    <row r="744" spans="1:22">
      <c r="A744" s="411" t="s">
        <v>1105</v>
      </c>
      <c r="B744" s="412">
        <v>743</v>
      </c>
      <c r="C744" s="413" t="s">
        <v>1135</v>
      </c>
      <c r="D744" s="413" t="s">
        <v>1089</v>
      </c>
      <c r="E744" s="414" t="s">
        <v>1458</v>
      </c>
      <c r="F744" s="413" t="s">
        <v>1107</v>
      </c>
      <c r="G744" s="412" t="s">
        <v>1125</v>
      </c>
      <c r="H744" s="414" t="str">
        <f t="shared" si="11"/>
        <v>Ceuta o MelillaUnifamiliarE.ExistenteE1</v>
      </c>
      <c r="I744" s="411">
        <v>232.2</v>
      </c>
      <c r="J744" s="411" t="s">
        <v>1122</v>
      </c>
      <c r="K744" s="411">
        <v>462</v>
      </c>
      <c r="L744" s="411" t="s">
        <v>1122</v>
      </c>
      <c r="M744" s="411">
        <v>30.9</v>
      </c>
      <c r="N744" s="411">
        <v>492.8</v>
      </c>
      <c r="O744" s="411">
        <v>125.4</v>
      </c>
      <c r="P744" s="411" t="s">
        <v>1122</v>
      </c>
      <c r="Q744" s="411">
        <v>8.4</v>
      </c>
      <c r="R744" s="411">
        <v>133.80000000000001</v>
      </c>
      <c r="T744"/>
      <c r="V744" s="410"/>
    </row>
    <row r="745" spans="1:22">
      <c r="A745" s="411" t="s">
        <v>1105</v>
      </c>
      <c r="B745" s="412">
        <v>744</v>
      </c>
      <c r="C745" s="413" t="s">
        <v>1135</v>
      </c>
      <c r="D745" s="413" t="s">
        <v>1089</v>
      </c>
      <c r="E745" s="414" t="s">
        <v>1459</v>
      </c>
      <c r="F745" s="413" t="s">
        <v>1107</v>
      </c>
      <c r="G745" s="412" t="s">
        <v>1125</v>
      </c>
      <c r="H745" s="414" t="str">
        <f t="shared" si="11"/>
        <v>Ceuta o MelillaUnifamiliarF.ExistenteE1</v>
      </c>
      <c r="I745" s="411">
        <v>271.60000000000002</v>
      </c>
      <c r="J745" s="411" t="s">
        <v>1122</v>
      </c>
      <c r="K745" s="411">
        <v>540.5</v>
      </c>
      <c r="L745" s="411" t="s">
        <v>1122</v>
      </c>
      <c r="M745" s="411">
        <v>33.6</v>
      </c>
      <c r="N745" s="411">
        <v>576.6</v>
      </c>
      <c r="O745" s="411">
        <v>146.69999999999999</v>
      </c>
      <c r="P745" s="411" t="s">
        <v>1122</v>
      </c>
      <c r="Q745" s="411">
        <v>9.8000000000000007</v>
      </c>
      <c r="R745" s="411">
        <v>156.5</v>
      </c>
      <c r="T745"/>
      <c r="V745" s="410"/>
    </row>
    <row r="746" spans="1:22">
      <c r="A746" s="411" t="s">
        <v>1105</v>
      </c>
      <c r="B746" s="412">
        <v>745</v>
      </c>
      <c r="C746" s="413" t="s">
        <v>1135</v>
      </c>
      <c r="D746" s="413" t="s">
        <v>1133</v>
      </c>
      <c r="E746" s="414" t="s">
        <v>1454</v>
      </c>
      <c r="F746" s="413" t="s">
        <v>1107</v>
      </c>
      <c r="G746" s="412" t="s">
        <v>1127</v>
      </c>
      <c r="H746" s="414" t="str">
        <f t="shared" si="11"/>
        <v>Ceuta o MelillaBloqueA.Existenteα1</v>
      </c>
      <c r="I746" s="411" t="s">
        <v>1122</v>
      </c>
      <c r="J746" s="411" t="s">
        <v>1122</v>
      </c>
      <c r="K746" s="411" t="s">
        <v>1122</v>
      </c>
      <c r="L746" s="411" t="s">
        <v>1122</v>
      </c>
      <c r="M746" s="411">
        <v>4</v>
      </c>
      <c r="N746" s="411">
        <v>1.7</v>
      </c>
      <c r="O746" s="411" t="s">
        <v>1122</v>
      </c>
      <c r="P746" s="411" t="s">
        <v>1122</v>
      </c>
      <c r="Q746" s="411">
        <v>1.1000000000000001</v>
      </c>
      <c r="R746" s="411">
        <v>0.5</v>
      </c>
      <c r="T746"/>
      <c r="V746" s="410"/>
    </row>
    <row r="747" spans="1:22">
      <c r="A747" s="411" t="s">
        <v>1105</v>
      </c>
      <c r="B747" s="412">
        <v>746</v>
      </c>
      <c r="C747" s="413" t="s">
        <v>1135</v>
      </c>
      <c r="D747" s="413" t="s">
        <v>1133</v>
      </c>
      <c r="E747" s="414" t="s">
        <v>1455</v>
      </c>
      <c r="F747" s="413" t="s">
        <v>1107</v>
      </c>
      <c r="G747" s="412" t="s">
        <v>1127</v>
      </c>
      <c r="H747" s="414" t="str">
        <f t="shared" si="11"/>
        <v>Ceuta o MelillaBloqueB.Existenteα1</v>
      </c>
      <c r="I747" s="411" t="s">
        <v>1122</v>
      </c>
      <c r="J747" s="411" t="s">
        <v>1122</v>
      </c>
      <c r="K747" s="411" t="s">
        <v>1122</v>
      </c>
      <c r="L747" s="411" t="s">
        <v>1122</v>
      </c>
      <c r="M747" s="411">
        <v>4.7</v>
      </c>
      <c r="N747" s="411">
        <v>3.2</v>
      </c>
      <c r="O747" s="411" t="s">
        <v>1122</v>
      </c>
      <c r="P747" s="411" t="s">
        <v>1122</v>
      </c>
      <c r="Q747" s="411">
        <v>1.3</v>
      </c>
      <c r="R747" s="411">
        <v>0.9</v>
      </c>
      <c r="T747"/>
      <c r="V747" s="410"/>
    </row>
    <row r="748" spans="1:22">
      <c r="A748" s="411" t="s">
        <v>1105</v>
      </c>
      <c r="B748" s="412">
        <v>747</v>
      </c>
      <c r="C748" s="413" t="s">
        <v>1135</v>
      </c>
      <c r="D748" s="413" t="s">
        <v>1133</v>
      </c>
      <c r="E748" s="414" t="s">
        <v>1456</v>
      </c>
      <c r="F748" s="413" t="s">
        <v>1107</v>
      </c>
      <c r="G748" s="412" t="s">
        <v>1127</v>
      </c>
      <c r="H748" s="414" t="str">
        <f t="shared" si="11"/>
        <v>Ceuta o MelillaBloqueC.Existenteα1</v>
      </c>
      <c r="I748" s="411" t="s">
        <v>1122</v>
      </c>
      <c r="J748" s="411" t="s">
        <v>1122</v>
      </c>
      <c r="K748" s="411" t="s">
        <v>1122</v>
      </c>
      <c r="L748" s="411" t="s">
        <v>1122</v>
      </c>
      <c r="M748" s="411">
        <v>5.7</v>
      </c>
      <c r="N748" s="411">
        <v>5.5</v>
      </c>
      <c r="O748" s="411" t="s">
        <v>1122</v>
      </c>
      <c r="P748" s="411" t="s">
        <v>1122</v>
      </c>
      <c r="Q748" s="411">
        <v>1.6</v>
      </c>
      <c r="R748" s="411">
        <v>1.5</v>
      </c>
      <c r="T748"/>
      <c r="V748" s="410"/>
    </row>
    <row r="749" spans="1:22">
      <c r="A749" s="411" t="s">
        <v>1105</v>
      </c>
      <c r="B749" s="412">
        <v>748</v>
      </c>
      <c r="C749" s="413" t="s">
        <v>1135</v>
      </c>
      <c r="D749" s="413" t="s">
        <v>1133</v>
      </c>
      <c r="E749" s="414" t="s">
        <v>1457</v>
      </c>
      <c r="F749" s="413" t="s">
        <v>1107</v>
      </c>
      <c r="G749" s="412" t="s">
        <v>1127</v>
      </c>
      <c r="H749" s="414" t="str">
        <f t="shared" si="11"/>
        <v>Ceuta o MelillaBloqueD.Existenteα1</v>
      </c>
      <c r="I749" s="411" t="s">
        <v>1122</v>
      </c>
      <c r="J749" s="411" t="s">
        <v>1122</v>
      </c>
      <c r="K749" s="411" t="s">
        <v>1122</v>
      </c>
      <c r="L749" s="411" t="s">
        <v>1122</v>
      </c>
      <c r="M749" s="411">
        <v>7.2</v>
      </c>
      <c r="N749" s="411">
        <v>8.8000000000000007</v>
      </c>
      <c r="O749" s="411" t="s">
        <v>1122</v>
      </c>
      <c r="P749" s="411" t="s">
        <v>1122</v>
      </c>
      <c r="Q749" s="411">
        <v>2</v>
      </c>
      <c r="R749" s="411">
        <v>2.4</v>
      </c>
      <c r="T749"/>
      <c r="V749" s="410"/>
    </row>
    <row r="750" spans="1:22">
      <c r="A750" s="411" t="s">
        <v>1105</v>
      </c>
      <c r="B750" s="412">
        <v>749</v>
      </c>
      <c r="C750" s="413" t="s">
        <v>1135</v>
      </c>
      <c r="D750" s="413" t="s">
        <v>1133</v>
      </c>
      <c r="E750" s="414" t="s">
        <v>1458</v>
      </c>
      <c r="F750" s="413" t="s">
        <v>1107</v>
      </c>
      <c r="G750" s="412" t="s">
        <v>1127</v>
      </c>
      <c r="H750" s="414" t="str">
        <f t="shared" si="11"/>
        <v>Ceuta o MelillaBloqueE.Existenteα1</v>
      </c>
      <c r="I750" s="411" t="s">
        <v>1122</v>
      </c>
      <c r="J750" s="411" t="s">
        <v>1122</v>
      </c>
      <c r="K750" s="411" t="s">
        <v>1122</v>
      </c>
      <c r="L750" s="411" t="s">
        <v>1122</v>
      </c>
      <c r="M750" s="411">
        <v>19.7</v>
      </c>
      <c r="N750" s="411">
        <v>19.7</v>
      </c>
      <c r="O750" s="411" t="s">
        <v>1122</v>
      </c>
      <c r="P750" s="411" t="s">
        <v>1122</v>
      </c>
      <c r="Q750" s="411">
        <v>5.4</v>
      </c>
      <c r="R750" s="411">
        <v>5.4</v>
      </c>
      <c r="T750"/>
      <c r="V750" s="410"/>
    </row>
    <row r="751" spans="1:22">
      <c r="A751" s="411" t="s">
        <v>1105</v>
      </c>
      <c r="B751" s="412">
        <v>750</v>
      </c>
      <c r="C751" s="413" t="s">
        <v>1135</v>
      </c>
      <c r="D751" s="413" t="s">
        <v>1133</v>
      </c>
      <c r="E751" s="414" t="s">
        <v>1459</v>
      </c>
      <c r="F751" s="413" t="s">
        <v>1107</v>
      </c>
      <c r="G751" s="412" t="s">
        <v>1127</v>
      </c>
      <c r="H751" s="414" t="str">
        <f t="shared" si="11"/>
        <v>Ceuta o MelillaBloqueF.Existenteα1</v>
      </c>
      <c r="I751" s="411" t="s">
        <v>1122</v>
      </c>
      <c r="J751" s="411" t="s">
        <v>1122</v>
      </c>
      <c r="K751" s="411" t="s">
        <v>1122</v>
      </c>
      <c r="L751" s="411" t="s">
        <v>1122</v>
      </c>
      <c r="M751" s="411">
        <v>21.5</v>
      </c>
      <c r="N751" s="411">
        <v>21.5</v>
      </c>
      <c r="O751" s="411" t="s">
        <v>1122</v>
      </c>
      <c r="P751" s="411" t="s">
        <v>1122</v>
      </c>
      <c r="Q751" s="411">
        <v>6.3</v>
      </c>
      <c r="R751" s="411">
        <v>6.1</v>
      </c>
      <c r="T751"/>
      <c r="V751" s="410"/>
    </row>
    <row r="752" spans="1:22">
      <c r="A752" s="411" t="s">
        <v>1105</v>
      </c>
      <c r="B752" s="412">
        <v>751</v>
      </c>
      <c r="C752" s="413" t="s">
        <v>1135</v>
      </c>
      <c r="D752" s="413" t="s">
        <v>1133</v>
      </c>
      <c r="E752" s="414" t="s">
        <v>1454</v>
      </c>
      <c r="F752" s="413" t="s">
        <v>1107</v>
      </c>
      <c r="G752" s="412" t="s">
        <v>1128</v>
      </c>
      <c r="H752" s="414" t="str">
        <f t="shared" si="11"/>
        <v>Ceuta o MelillaBloqueA.Existenteα2</v>
      </c>
      <c r="I752" s="411" t="s">
        <v>1122</v>
      </c>
      <c r="J752" s="411">
        <v>2.1</v>
      </c>
      <c r="K752" s="411" t="s">
        <v>1122</v>
      </c>
      <c r="L752" s="411">
        <v>2.7</v>
      </c>
      <c r="M752" s="411">
        <v>4</v>
      </c>
      <c r="N752" s="411">
        <v>4.4000000000000004</v>
      </c>
      <c r="O752" s="411" t="s">
        <v>1122</v>
      </c>
      <c r="P752" s="411">
        <v>0.8</v>
      </c>
      <c r="Q752" s="411">
        <v>1.1000000000000001</v>
      </c>
      <c r="R752" s="411">
        <v>1.2</v>
      </c>
      <c r="T752"/>
      <c r="V752" s="410"/>
    </row>
    <row r="753" spans="1:22">
      <c r="A753" s="411" t="s">
        <v>1105</v>
      </c>
      <c r="B753" s="412">
        <v>752</v>
      </c>
      <c r="C753" s="413" t="s">
        <v>1135</v>
      </c>
      <c r="D753" s="413" t="s">
        <v>1133</v>
      </c>
      <c r="E753" s="414" t="s">
        <v>1455</v>
      </c>
      <c r="F753" s="413" t="s">
        <v>1107</v>
      </c>
      <c r="G753" s="412" t="s">
        <v>1128</v>
      </c>
      <c r="H753" s="414" t="str">
        <f t="shared" si="11"/>
        <v>Ceuta o MelillaBloqueB.Existenteα2</v>
      </c>
      <c r="I753" s="411" t="s">
        <v>1122</v>
      </c>
      <c r="J753" s="411">
        <v>3.9</v>
      </c>
      <c r="K753" s="411" t="s">
        <v>1122</v>
      </c>
      <c r="L753" s="411">
        <v>5.0999999999999996</v>
      </c>
      <c r="M753" s="411">
        <v>4.7</v>
      </c>
      <c r="N753" s="411">
        <v>8.4</v>
      </c>
      <c r="O753" s="411" t="s">
        <v>1122</v>
      </c>
      <c r="P753" s="411">
        <v>1.5</v>
      </c>
      <c r="Q753" s="411">
        <v>1.3</v>
      </c>
      <c r="R753" s="411">
        <v>2.4</v>
      </c>
      <c r="T753"/>
      <c r="V753" s="410"/>
    </row>
    <row r="754" spans="1:22">
      <c r="A754" s="411" t="s">
        <v>1105</v>
      </c>
      <c r="B754" s="412">
        <v>753</v>
      </c>
      <c r="C754" s="413" t="s">
        <v>1135</v>
      </c>
      <c r="D754" s="413" t="s">
        <v>1133</v>
      </c>
      <c r="E754" s="414" t="s">
        <v>1456</v>
      </c>
      <c r="F754" s="413" t="s">
        <v>1107</v>
      </c>
      <c r="G754" s="412" t="s">
        <v>1128</v>
      </c>
      <c r="H754" s="414" t="str">
        <f t="shared" si="11"/>
        <v>Ceuta o MelillaBloqueC.Existenteα2</v>
      </c>
      <c r="I754" s="411" t="s">
        <v>1122</v>
      </c>
      <c r="J754" s="411">
        <v>6.6</v>
      </c>
      <c r="K754" s="411" t="s">
        <v>1122</v>
      </c>
      <c r="L754" s="411">
        <v>8.6999999999999993</v>
      </c>
      <c r="M754" s="411">
        <v>5.7</v>
      </c>
      <c r="N754" s="411">
        <v>14.1</v>
      </c>
      <c r="O754" s="411" t="s">
        <v>1122</v>
      </c>
      <c r="P754" s="411">
        <v>2.5</v>
      </c>
      <c r="Q754" s="411">
        <v>1.6</v>
      </c>
      <c r="R754" s="411">
        <v>4</v>
      </c>
      <c r="T754"/>
      <c r="V754" s="410"/>
    </row>
    <row r="755" spans="1:22">
      <c r="A755" s="411" t="s">
        <v>1105</v>
      </c>
      <c r="B755" s="412">
        <v>754</v>
      </c>
      <c r="C755" s="413" t="s">
        <v>1135</v>
      </c>
      <c r="D755" s="413" t="s">
        <v>1133</v>
      </c>
      <c r="E755" s="414" t="s">
        <v>1457</v>
      </c>
      <c r="F755" s="413" t="s">
        <v>1107</v>
      </c>
      <c r="G755" s="412" t="s">
        <v>1128</v>
      </c>
      <c r="H755" s="414" t="str">
        <f t="shared" si="11"/>
        <v>Ceuta o MelillaBloqueD.Existenteα2</v>
      </c>
      <c r="I755" s="411" t="s">
        <v>1122</v>
      </c>
      <c r="J755" s="411">
        <v>10.6</v>
      </c>
      <c r="K755" s="411" t="s">
        <v>1122</v>
      </c>
      <c r="L755" s="411">
        <v>13.9</v>
      </c>
      <c r="M755" s="411">
        <v>7.2</v>
      </c>
      <c r="N755" s="411">
        <v>22.7</v>
      </c>
      <c r="O755" s="411" t="s">
        <v>1122</v>
      </c>
      <c r="P755" s="411">
        <v>4</v>
      </c>
      <c r="Q755" s="411">
        <v>2</v>
      </c>
      <c r="R755" s="411">
        <v>6.4</v>
      </c>
      <c r="T755"/>
      <c r="V755" s="410"/>
    </row>
    <row r="756" spans="1:22">
      <c r="A756" s="411" t="s">
        <v>1105</v>
      </c>
      <c r="B756" s="412">
        <v>755</v>
      </c>
      <c r="C756" s="413" t="s">
        <v>1135</v>
      </c>
      <c r="D756" s="413" t="s">
        <v>1133</v>
      </c>
      <c r="E756" s="414" t="s">
        <v>1458</v>
      </c>
      <c r="F756" s="413" t="s">
        <v>1107</v>
      </c>
      <c r="G756" s="412" t="s">
        <v>1128</v>
      </c>
      <c r="H756" s="414" t="str">
        <f t="shared" si="11"/>
        <v>Ceuta o MelillaBloqueE.Existenteα2</v>
      </c>
      <c r="I756" s="411" t="s">
        <v>1122</v>
      </c>
      <c r="J756" s="411">
        <v>12.8</v>
      </c>
      <c r="K756" s="411" t="s">
        <v>1122</v>
      </c>
      <c r="L756" s="411">
        <v>16.7</v>
      </c>
      <c r="M756" s="411">
        <v>19.7</v>
      </c>
      <c r="N756" s="411">
        <v>36.4</v>
      </c>
      <c r="O756" s="411" t="s">
        <v>1122</v>
      </c>
      <c r="P756" s="411">
        <v>4.9000000000000004</v>
      </c>
      <c r="Q756" s="411">
        <v>5.4</v>
      </c>
      <c r="R756" s="411">
        <v>10.199999999999999</v>
      </c>
      <c r="T756"/>
      <c r="V756" s="410"/>
    </row>
    <row r="757" spans="1:22">
      <c r="A757" s="411" t="s">
        <v>1105</v>
      </c>
      <c r="B757" s="412">
        <v>756</v>
      </c>
      <c r="C757" s="413" t="s">
        <v>1135</v>
      </c>
      <c r="D757" s="413" t="s">
        <v>1133</v>
      </c>
      <c r="E757" s="414" t="s">
        <v>1459</v>
      </c>
      <c r="F757" s="413" t="s">
        <v>1107</v>
      </c>
      <c r="G757" s="412" t="s">
        <v>1128</v>
      </c>
      <c r="H757" s="414" t="str">
        <f t="shared" si="11"/>
        <v>Ceuta o MelillaBloqueF.Existenteα2</v>
      </c>
      <c r="I757" s="411" t="s">
        <v>1122</v>
      </c>
      <c r="J757" s="411">
        <v>15.7</v>
      </c>
      <c r="K757" s="411" t="s">
        <v>1122</v>
      </c>
      <c r="L757" s="411">
        <v>20.6</v>
      </c>
      <c r="M757" s="411">
        <v>21.5</v>
      </c>
      <c r="N757" s="411">
        <v>39.700000000000003</v>
      </c>
      <c r="O757" s="411" t="s">
        <v>1122</v>
      </c>
      <c r="P757" s="411">
        <v>6</v>
      </c>
      <c r="Q757" s="411">
        <v>6.3</v>
      </c>
      <c r="R757" s="411">
        <v>11.5</v>
      </c>
      <c r="T757"/>
      <c r="V757" s="410"/>
    </row>
    <row r="758" spans="1:22">
      <c r="A758" s="411" t="s">
        <v>1105</v>
      </c>
      <c r="B758" s="412">
        <v>757</v>
      </c>
      <c r="C758" s="413" t="s">
        <v>1135</v>
      </c>
      <c r="D758" s="413" t="s">
        <v>1133</v>
      </c>
      <c r="E758" s="414" t="s">
        <v>1454</v>
      </c>
      <c r="F758" s="413" t="s">
        <v>1107</v>
      </c>
      <c r="G758" s="412" t="s">
        <v>1129</v>
      </c>
      <c r="H758" s="414" t="str">
        <f t="shared" si="11"/>
        <v>Ceuta o MelillaBloqueA.Existenteα3</v>
      </c>
      <c r="I758" s="411" t="s">
        <v>1122</v>
      </c>
      <c r="J758" s="411">
        <v>5.5</v>
      </c>
      <c r="K758" s="411" t="s">
        <v>1122</v>
      </c>
      <c r="L758" s="411">
        <v>7.2</v>
      </c>
      <c r="M758" s="411">
        <v>4</v>
      </c>
      <c r="N758" s="411">
        <v>7.4</v>
      </c>
      <c r="O758" s="411" t="s">
        <v>1122</v>
      </c>
      <c r="P758" s="411">
        <v>2.1</v>
      </c>
      <c r="Q758" s="411">
        <v>1.1000000000000001</v>
      </c>
      <c r="R758" s="411">
        <v>2.1</v>
      </c>
      <c r="T758"/>
      <c r="V758" s="410"/>
    </row>
    <row r="759" spans="1:22">
      <c r="A759" s="411" t="s">
        <v>1105</v>
      </c>
      <c r="B759" s="412">
        <v>758</v>
      </c>
      <c r="C759" s="413" t="s">
        <v>1135</v>
      </c>
      <c r="D759" s="413" t="s">
        <v>1133</v>
      </c>
      <c r="E759" s="414" t="s">
        <v>1455</v>
      </c>
      <c r="F759" s="413" t="s">
        <v>1107</v>
      </c>
      <c r="G759" s="412" t="s">
        <v>1129</v>
      </c>
      <c r="H759" s="414" t="str">
        <f t="shared" si="11"/>
        <v>Ceuta o MelillaBloqueB.Existenteα3</v>
      </c>
      <c r="I759" s="411" t="s">
        <v>1122</v>
      </c>
      <c r="J759" s="411">
        <v>8.9</v>
      </c>
      <c r="K759" s="411" t="s">
        <v>1122</v>
      </c>
      <c r="L759" s="411">
        <v>11.7</v>
      </c>
      <c r="M759" s="411">
        <v>4.7</v>
      </c>
      <c r="N759" s="411">
        <v>14</v>
      </c>
      <c r="O759" s="411" t="s">
        <v>1122</v>
      </c>
      <c r="P759" s="411">
        <v>3.4</v>
      </c>
      <c r="Q759" s="411">
        <v>1.3</v>
      </c>
      <c r="R759" s="411">
        <v>4</v>
      </c>
      <c r="T759"/>
      <c r="V759" s="410"/>
    </row>
    <row r="760" spans="1:22">
      <c r="A760" s="411" t="s">
        <v>1105</v>
      </c>
      <c r="B760" s="412">
        <v>759</v>
      </c>
      <c r="C760" s="413" t="s">
        <v>1135</v>
      </c>
      <c r="D760" s="413" t="s">
        <v>1133</v>
      </c>
      <c r="E760" s="414" t="s">
        <v>1456</v>
      </c>
      <c r="F760" s="413" t="s">
        <v>1107</v>
      </c>
      <c r="G760" s="412" t="s">
        <v>1129</v>
      </c>
      <c r="H760" s="414" t="str">
        <f t="shared" si="11"/>
        <v>Ceuta o MelillaBloqueC.Existenteα3</v>
      </c>
      <c r="I760" s="411" t="s">
        <v>1122</v>
      </c>
      <c r="J760" s="411">
        <v>13.9</v>
      </c>
      <c r="K760" s="411" t="s">
        <v>1122</v>
      </c>
      <c r="L760" s="411">
        <v>18.2</v>
      </c>
      <c r="M760" s="411">
        <v>5.7</v>
      </c>
      <c r="N760" s="411">
        <v>23.6</v>
      </c>
      <c r="O760" s="411" t="s">
        <v>1122</v>
      </c>
      <c r="P760" s="411">
        <v>5.3</v>
      </c>
      <c r="Q760" s="411">
        <v>1.6</v>
      </c>
      <c r="R760" s="411">
        <v>6.8</v>
      </c>
      <c r="T760"/>
      <c r="V760" s="410"/>
    </row>
    <row r="761" spans="1:22">
      <c r="A761" s="411" t="s">
        <v>1105</v>
      </c>
      <c r="B761" s="412">
        <v>760</v>
      </c>
      <c r="C761" s="413" t="s">
        <v>1135</v>
      </c>
      <c r="D761" s="413" t="s">
        <v>1133</v>
      </c>
      <c r="E761" s="414" t="s">
        <v>1457</v>
      </c>
      <c r="F761" s="413" t="s">
        <v>1107</v>
      </c>
      <c r="G761" s="412" t="s">
        <v>1129</v>
      </c>
      <c r="H761" s="414" t="str">
        <f t="shared" si="11"/>
        <v>Ceuta o MelillaBloqueD.Existenteα3</v>
      </c>
      <c r="I761" s="411" t="s">
        <v>1122</v>
      </c>
      <c r="J761" s="411">
        <v>21.3</v>
      </c>
      <c r="K761" s="411" t="s">
        <v>1122</v>
      </c>
      <c r="L761" s="411">
        <v>27.9</v>
      </c>
      <c r="M761" s="411">
        <v>7.2</v>
      </c>
      <c r="N761" s="411">
        <v>37.9</v>
      </c>
      <c r="O761" s="411" t="s">
        <v>1122</v>
      </c>
      <c r="P761" s="411">
        <v>8.1</v>
      </c>
      <c r="Q761" s="411">
        <v>2</v>
      </c>
      <c r="R761" s="411">
        <v>10.8</v>
      </c>
      <c r="T761"/>
      <c r="V761" s="410"/>
    </row>
    <row r="762" spans="1:22">
      <c r="A762" s="411" t="s">
        <v>1105</v>
      </c>
      <c r="B762" s="412">
        <v>761</v>
      </c>
      <c r="C762" s="413" t="s">
        <v>1135</v>
      </c>
      <c r="D762" s="413" t="s">
        <v>1133</v>
      </c>
      <c r="E762" s="414" t="s">
        <v>1458</v>
      </c>
      <c r="F762" s="413" t="s">
        <v>1107</v>
      </c>
      <c r="G762" s="412" t="s">
        <v>1129</v>
      </c>
      <c r="H762" s="414" t="str">
        <f t="shared" si="11"/>
        <v>Ceuta o MelillaBloqueE.Existenteα3</v>
      </c>
      <c r="I762" s="411" t="s">
        <v>1122</v>
      </c>
      <c r="J762" s="411">
        <v>26.3</v>
      </c>
      <c r="K762" s="411" t="s">
        <v>1122</v>
      </c>
      <c r="L762" s="411">
        <v>34.5</v>
      </c>
      <c r="M762" s="411">
        <v>19.7</v>
      </c>
      <c r="N762" s="411">
        <v>54.2</v>
      </c>
      <c r="O762" s="411" t="s">
        <v>1122</v>
      </c>
      <c r="P762" s="411">
        <v>10</v>
      </c>
      <c r="Q762" s="411">
        <v>5.4</v>
      </c>
      <c r="R762" s="411">
        <v>15.4</v>
      </c>
      <c r="T762"/>
      <c r="V762" s="410"/>
    </row>
    <row r="763" spans="1:22">
      <c r="A763" s="411" t="s">
        <v>1105</v>
      </c>
      <c r="B763" s="412">
        <v>762</v>
      </c>
      <c r="C763" s="413" t="s">
        <v>1135</v>
      </c>
      <c r="D763" s="413" t="s">
        <v>1133</v>
      </c>
      <c r="E763" s="414" t="s">
        <v>1459</v>
      </c>
      <c r="F763" s="413" t="s">
        <v>1107</v>
      </c>
      <c r="G763" s="412" t="s">
        <v>1129</v>
      </c>
      <c r="H763" s="414" t="str">
        <f t="shared" si="11"/>
        <v>Ceuta o MelillaBloqueF.Existenteα3</v>
      </c>
      <c r="I763" s="411" t="s">
        <v>1122</v>
      </c>
      <c r="J763" s="411">
        <v>32.4</v>
      </c>
      <c r="K763" s="411" t="s">
        <v>1122</v>
      </c>
      <c r="L763" s="411">
        <v>42.4</v>
      </c>
      <c r="M763" s="411">
        <v>21.5</v>
      </c>
      <c r="N763" s="411">
        <v>59.1</v>
      </c>
      <c r="O763" s="411" t="s">
        <v>1122</v>
      </c>
      <c r="P763" s="411">
        <v>12.3</v>
      </c>
      <c r="Q763" s="411">
        <v>6.3</v>
      </c>
      <c r="R763" s="411">
        <v>17.399999999999999</v>
      </c>
      <c r="T763"/>
      <c r="V763" s="410"/>
    </row>
    <row r="764" spans="1:22">
      <c r="A764" s="411" t="s">
        <v>1105</v>
      </c>
      <c r="B764" s="412">
        <v>763</v>
      </c>
      <c r="C764" s="413" t="s">
        <v>1135</v>
      </c>
      <c r="D764" s="413" t="s">
        <v>1133</v>
      </c>
      <c r="E764" s="414" t="s">
        <v>1454</v>
      </c>
      <c r="F764" s="413" t="s">
        <v>1107</v>
      </c>
      <c r="G764" s="412" t="s">
        <v>1130</v>
      </c>
      <c r="H764" s="414" t="str">
        <f t="shared" si="11"/>
        <v>Ceuta o MelillaBloqueA.Existenteα4</v>
      </c>
      <c r="I764" s="411" t="s">
        <v>1122</v>
      </c>
      <c r="J764" s="411">
        <v>7.8</v>
      </c>
      <c r="K764" s="411" t="s">
        <v>1122</v>
      </c>
      <c r="L764" s="411">
        <v>10.199999999999999</v>
      </c>
      <c r="M764" s="411">
        <v>4</v>
      </c>
      <c r="N764" s="411">
        <v>9.6999999999999993</v>
      </c>
      <c r="O764" s="411" t="s">
        <v>1122</v>
      </c>
      <c r="P764" s="411">
        <v>2.9</v>
      </c>
      <c r="Q764" s="411">
        <v>1.1000000000000001</v>
      </c>
      <c r="R764" s="411">
        <v>2.8</v>
      </c>
      <c r="T764"/>
      <c r="V764" s="410"/>
    </row>
    <row r="765" spans="1:22">
      <c r="A765" s="411" t="s">
        <v>1105</v>
      </c>
      <c r="B765" s="412">
        <v>764</v>
      </c>
      <c r="C765" s="413" t="s">
        <v>1135</v>
      </c>
      <c r="D765" s="413" t="s">
        <v>1133</v>
      </c>
      <c r="E765" s="414" t="s">
        <v>1455</v>
      </c>
      <c r="F765" s="413" t="s">
        <v>1107</v>
      </c>
      <c r="G765" s="412" t="s">
        <v>1130</v>
      </c>
      <c r="H765" s="414" t="str">
        <f t="shared" si="11"/>
        <v>Ceuta o MelillaBloqueB.Existenteα4</v>
      </c>
      <c r="I765" s="411" t="s">
        <v>1122</v>
      </c>
      <c r="J765" s="411">
        <v>12.6</v>
      </c>
      <c r="K765" s="411" t="s">
        <v>1122</v>
      </c>
      <c r="L765" s="411">
        <v>16.5</v>
      </c>
      <c r="M765" s="411">
        <v>4.7</v>
      </c>
      <c r="N765" s="411">
        <v>18.399999999999999</v>
      </c>
      <c r="O765" s="411" t="s">
        <v>1122</v>
      </c>
      <c r="P765" s="411">
        <v>4.8</v>
      </c>
      <c r="Q765" s="411">
        <v>1.3</v>
      </c>
      <c r="R765" s="411">
        <v>5.3</v>
      </c>
      <c r="T765"/>
      <c r="V765" s="410"/>
    </row>
    <row r="766" spans="1:22">
      <c r="A766" s="411" t="s">
        <v>1105</v>
      </c>
      <c r="B766" s="412">
        <v>765</v>
      </c>
      <c r="C766" s="413" t="s">
        <v>1135</v>
      </c>
      <c r="D766" s="413" t="s">
        <v>1133</v>
      </c>
      <c r="E766" s="414" t="s">
        <v>1456</v>
      </c>
      <c r="F766" s="413" t="s">
        <v>1107</v>
      </c>
      <c r="G766" s="412" t="s">
        <v>1130</v>
      </c>
      <c r="H766" s="414" t="str">
        <f t="shared" si="11"/>
        <v>Ceuta o MelillaBloqueC.Existenteα4</v>
      </c>
      <c r="I766" s="411" t="s">
        <v>1122</v>
      </c>
      <c r="J766" s="411">
        <v>19.5</v>
      </c>
      <c r="K766" s="411" t="s">
        <v>1122</v>
      </c>
      <c r="L766" s="411">
        <v>25.5</v>
      </c>
      <c r="M766" s="411">
        <v>5.7</v>
      </c>
      <c r="N766" s="411">
        <v>31</v>
      </c>
      <c r="O766" s="411" t="s">
        <v>1122</v>
      </c>
      <c r="P766" s="411">
        <v>7.4</v>
      </c>
      <c r="Q766" s="411">
        <v>1.6</v>
      </c>
      <c r="R766" s="411">
        <v>8.9</v>
      </c>
      <c r="T766"/>
      <c r="V766" s="410"/>
    </row>
    <row r="767" spans="1:22">
      <c r="A767" s="411" t="s">
        <v>1105</v>
      </c>
      <c r="B767" s="412">
        <v>766</v>
      </c>
      <c r="C767" s="413" t="s">
        <v>1135</v>
      </c>
      <c r="D767" s="413" t="s">
        <v>1133</v>
      </c>
      <c r="E767" s="414" t="s">
        <v>1457</v>
      </c>
      <c r="F767" s="413" t="s">
        <v>1107</v>
      </c>
      <c r="G767" s="412" t="s">
        <v>1130</v>
      </c>
      <c r="H767" s="414" t="str">
        <f t="shared" si="11"/>
        <v>Ceuta o MelillaBloqueD.Existenteα4</v>
      </c>
      <c r="I767" s="411" t="s">
        <v>1122</v>
      </c>
      <c r="J767" s="411">
        <v>30</v>
      </c>
      <c r="K767" s="411" t="s">
        <v>1122</v>
      </c>
      <c r="L767" s="411">
        <v>39.299999999999997</v>
      </c>
      <c r="M767" s="411">
        <v>7.2</v>
      </c>
      <c r="N767" s="411">
        <v>49.7</v>
      </c>
      <c r="O767" s="411" t="s">
        <v>1122</v>
      </c>
      <c r="P767" s="411">
        <v>11.4</v>
      </c>
      <c r="Q767" s="411">
        <v>2</v>
      </c>
      <c r="R767" s="411">
        <v>14.3</v>
      </c>
      <c r="T767"/>
      <c r="V767" s="410"/>
    </row>
    <row r="768" spans="1:22">
      <c r="A768" s="411" t="s">
        <v>1105</v>
      </c>
      <c r="B768" s="412">
        <v>767</v>
      </c>
      <c r="C768" s="413" t="s">
        <v>1135</v>
      </c>
      <c r="D768" s="413" t="s">
        <v>1133</v>
      </c>
      <c r="E768" s="414" t="s">
        <v>1458</v>
      </c>
      <c r="F768" s="413" t="s">
        <v>1107</v>
      </c>
      <c r="G768" s="412" t="s">
        <v>1130</v>
      </c>
      <c r="H768" s="414" t="str">
        <f t="shared" si="11"/>
        <v>Ceuta o MelillaBloqueE.Existenteα4</v>
      </c>
      <c r="I768" s="411" t="s">
        <v>1122</v>
      </c>
      <c r="J768" s="411">
        <v>36.9</v>
      </c>
      <c r="K768" s="411" t="s">
        <v>1122</v>
      </c>
      <c r="L768" s="411">
        <v>48.3</v>
      </c>
      <c r="M768" s="411">
        <v>19.7</v>
      </c>
      <c r="N768" s="411">
        <v>68</v>
      </c>
      <c r="O768" s="411" t="s">
        <v>1122</v>
      </c>
      <c r="P768" s="411">
        <v>14</v>
      </c>
      <c r="Q768" s="411">
        <v>5.4</v>
      </c>
      <c r="R768" s="411">
        <v>19.399999999999999</v>
      </c>
      <c r="T768"/>
      <c r="V768" s="410"/>
    </row>
    <row r="769" spans="1:22">
      <c r="A769" s="411" t="s">
        <v>1105</v>
      </c>
      <c r="B769" s="412">
        <v>768</v>
      </c>
      <c r="C769" s="413" t="s">
        <v>1135</v>
      </c>
      <c r="D769" s="413" t="s">
        <v>1133</v>
      </c>
      <c r="E769" s="414" t="s">
        <v>1459</v>
      </c>
      <c r="F769" s="413" t="s">
        <v>1107</v>
      </c>
      <c r="G769" s="412" t="s">
        <v>1130</v>
      </c>
      <c r="H769" s="414" t="str">
        <f t="shared" si="11"/>
        <v>Ceuta o MelillaBloqueF.Existenteα4</v>
      </c>
      <c r="I769" s="411" t="s">
        <v>1122</v>
      </c>
      <c r="J769" s="411">
        <v>45.4</v>
      </c>
      <c r="K769" s="411" t="s">
        <v>1122</v>
      </c>
      <c r="L769" s="411">
        <v>59.4</v>
      </c>
      <c r="M769" s="411">
        <v>21.5</v>
      </c>
      <c r="N769" s="411">
        <v>74.099999999999994</v>
      </c>
      <c r="O769" s="411" t="s">
        <v>1122</v>
      </c>
      <c r="P769" s="411">
        <v>17.2</v>
      </c>
      <c r="Q769" s="411">
        <v>6.3</v>
      </c>
      <c r="R769" s="411">
        <v>21.1</v>
      </c>
      <c r="T769"/>
      <c r="V769" s="410"/>
    </row>
    <row r="770" spans="1:22">
      <c r="A770" s="411" t="s">
        <v>1105</v>
      </c>
      <c r="B770" s="412">
        <v>769</v>
      </c>
      <c r="C770" s="413" t="s">
        <v>1135</v>
      </c>
      <c r="D770" s="413" t="s">
        <v>1133</v>
      </c>
      <c r="E770" s="414" t="s">
        <v>1454</v>
      </c>
      <c r="F770" s="413" t="s">
        <v>1107</v>
      </c>
      <c r="G770" s="412" t="s">
        <v>9</v>
      </c>
      <c r="H770" s="414" t="str">
        <f t="shared" ref="H770:H833" si="12">_xlfn.CONCAT(C770:G770)</f>
        <v>Ceuta o MelillaBloqueA.ExistenteA1</v>
      </c>
      <c r="I770" s="411">
        <v>3</v>
      </c>
      <c r="J770" s="411" t="s">
        <v>1122</v>
      </c>
      <c r="K770" s="411">
        <v>4.7</v>
      </c>
      <c r="L770" s="411" t="s">
        <v>1122</v>
      </c>
      <c r="M770" s="411">
        <v>4</v>
      </c>
      <c r="N770" s="411">
        <v>7.9</v>
      </c>
      <c r="O770" s="411">
        <v>1.2</v>
      </c>
      <c r="P770" s="411" t="s">
        <v>1122</v>
      </c>
      <c r="Q770" s="411">
        <v>1.1000000000000001</v>
      </c>
      <c r="R770" s="411">
        <v>2</v>
      </c>
      <c r="T770"/>
      <c r="V770" s="410"/>
    </row>
    <row r="771" spans="1:22">
      <c r="A771" s="411" t="s">
        <v>1105</v>
      </c>
      <c r="B771" s="412">
        <v>770</v>
      </c>
      <c r="C771" s="413" t="s">
        <v>1135</v>
      </c>
      <c r="D771" s="413" t="s">
        <v>1133</v>
      </c>
      <c r="E771" s="414" t="s">
        <v>1455</v>
      </c>
      <c r="F771" s="413" t="s">
        <v>1107</v>
      </c>
      <c r="G771" s="412" t="s">
        <v>9</v>
      </c>
      <c r="H771" s="414" t="str">
        <f t="shared" si="12"/>
        <v>Ceuta o MelillaBloqueB.ExistenteA1</v>
      </c>
      <c r="I771" s="411">
        <v>7</v>
      </c>
      <c r="J771" s="411" t="s">
        <v>1122</v>
      </c>
      <c r="K771" s="411">
        <v>10.9</v>
      </c>
      <c r="L771" s="411" t="s">
        <v>1122</v>
      </c>
      <c r="M771" s="411">
        <v>4.7</v>
      </c>
      <c r="N771" s="411">
        <v>15</v>
      </c>
      <c r="O771" s="411">
        <v>2.7</v>
      </c>
      <c r="P771" s="411" t="s">
        <v>1122</v>
      </c>
      <c r="Q771" s="411">
        <v>1.3</v>
      </c>
      <c r="R771" s="411">
        <v>3.8</v>
      </c>
      <c r="T771"/>
      <c r="V771" s="410"/>
    </row>
    <row r="772" spans="1:22">
      <c r="A772" s="411" t="s">
        <v>1105</v>
      </c>
      <c r="B772" s="412">
        <v>771</v>
      </c>
      <c r="C772" s="413" t="s">
        <v>1135</v>
      </c>
      <c r="D772" s="413" t="s">
        <v>1133</v>
      </c>
      <c r="E772" s="414" t="s">
        <v>1456</v>
      </c>
      <c r="F772" s="413" t="s">
        <v>1107</v>
      </c>
      <c r="G772" s="412" t="s">
        <v>9</v>
      </c>
      <c r="H772" s="414" t="str">
        <f t="shared" si="12"/>
        <v>Ceuta o MelillaBloqueC.ExistenteA1</v>
      </c>
      <c r="I772" s="411">
        <v>12.7</v>
      </c>
      <c r="J772" s="411" t="s">
        <v>1122</v>
      </c>
      <c r="K772" s="411">
        <v>19.7</v>
      </c>
      <c r="L772" s="411" t="s">
        <v>1122</v>
      </c>
      <c r="M772" s="411">
        <v>5.7</v>
      </c>
      <c r="N772" s="411">
        <v>25.4</v>
      </c>
      <c r="O772" s="411">
        <v>4.8</v>
      </c>
      <c r="P772" s="411" t="s">
        <v>1122</v>
      </c>
      <c r="Q772" s="411">
        <v>1.6</v>
      </c>
      <c r="R772" s="411">
        <v>6.4</v>
      </c>
      <c r="T772"/>
      <c r="V772" s="410"/>
    </row>
    <row r="773" spans="1:22">
      <c r="A773" s="411" t="s">
        <v>1105</v>
      </c>
      <c r="B773" s="412">
        <v>772</v>
      </c>
      <c r="C773" s="413" t="s">
        <v>1135</v>
      </c>
      <c r="D773" s="413" t="s">
        <v>1133</v>
      </c>
      <c r="E773" s="414" t="s">
        <v>1457</v>
      </c>
      <c r="F773" s="413" t="s">
        <v>1107</v>
      </c>
      <c r="G773" s="412" t="s">
        <v>9</v>
      </c>
      <c r="H773" s="414" t="str">
        <f t="shared" si="12"/>
        <v>Ceuta o MelillaBloqueD.ExistenteA1</v>
      </c>
      <c r="I773" s="411">
        <v>21.2</v>
      </c>
      <c r="J773" s="411" t="s">
        <v>1122</v>
      </c>
      <c r="K773" s="411">
        <v>32.9</v>
      </c>
      <c r="L773" s="411" t="s">
        <v>1122</v>
      </c>
      <c r="M773" s="411">
        <v>7.2</v>
      </c>
      <c r="N773" s="411">
        <v>40.700000000000003</v>
      </c>
      <c r="O773" s="411">
        <v>8.1</v>
      </c>
      <c r="P773" s="411" t="s">
        <v>1122</v>
      </c>
      <c r="Q773" s="411">
        <v>2</v>
      </c>
      <c r="R773" s="411">
        <v>10.199999999999999</v>
      </c>
      <c r="T773"/>
      <c r="V773" s="410"/>
    </row>
    <row r="774" spans="1:22">
      <c r="A774" s="411" t="s">
        <v>1105</v>
      </c>
      <c r="B774" s="412">
        <v>773</v>
      </c>
      <c r="C774" s="413" t="s">
        <v>1135</v>
      </c>
      <c r="D774" s="413" t="s">
        <v>1133</v>
      </c>
      <c r="E774" s="414" t="s">
        <v>1458</v>
      </c>
      <c r="F774" s="413" t="s">
        <v>1107</v>
      </c>
      <c r="G774" s="412" t="s">
        <v>9</v>
      </c>
      <c r="H774" s="414" t="str">
        <f t="shared" si="12"/>
        <v>Ceuta o MelillaBloqueE.ExistenteA1</v>
      </c>
      <c r="I774" s="411">
        <v>46.6</v>
      </c>
      <c r="J774" s="411" t="s">
        <v>1122</v>
      </c>
      <c r="K774" s="411">
        <v>92.6</v>
      </c>
      <c r="L774" s="411" t="s">
        <v>1122</v>
      </c>
      <c r="M774" s="411">
        <v>19.7</v>
      </c>
      <c r="N774" s="411">
        <v>112.3</v>
      </c>
      <c r="O774" s="411">
        <v>25.1</v>
      </c>
      <c r="P774" s="411" t="s">
        <v>1122</v>
      </c>
      <c r="Q774" s="411">
        <v>5.4</v>
      </c>
      <c r="R774" s="411">
        <v>30.5</v>
      </c>
      <c r="T774"/>
      <c r="V774" s="410"/>
    </row>
    <row r="775" spans="1:22">
      <c r="A775" s="411" t="s">
        <v>1105</v>
      </c>
      <c r="B775" s="412">
        <v>774</v>
      </c>
      <c r="C775" s="413" t="s">
        <v>1135</v>
      </c>
      <c r="D775" s="413" t="s">
        <v>1133</v>
      </c>
      <c r="E775" s="414" t="s">
        <v>1459</v>
      </c>
      <c r="F775" s="413" t="s">
        <v>1107</v>
      </c>
      <c r="G775" s="412" t="s">
        <v>9</v>
      </c>
      <c r="H775" s="414" t="str">
        <f t="shared" si="12"/>
        <v>Ceuta o MelillaBloqueF.ExistenteA1</v>
      </c>
      <c r="I775" s="411">
        <v>50.7</v>
      </c>
      <c r="J775" s="411" t="s">
        <v>1122</v>
      </c>
      <c r="K775" s="411">
        <v>108.4</v>
      </c>
      <c r="L775" s="411" t="s">
        <v>1122</v>
      </c>
      <c r="M775" s="411">
        <v>21.5</v>
      </c>
      <c r="N775" s="411">
        <v>122.4</v>
      </c>
      <c r="O775" s="411">
        <v>29.4</v>
      </c>
      <c r="P775" s="411" t="s">
        <v>1122</v>
      </c>
      <c r="Q775" s="411">
        <v>6.3</v>
      </c>
      <c r="R775" s="411">
        <v>34.5</v>
      </c>
      <c r="T775"/>
      <c r="V775" s="410"/>
    </row>
    <row r="776" spans="1:22">
      <c r="A776" s="411" t="s">
        <v>1105</v>
      </c>
      <c r="B776" s="412">
        <v>775</v>
      </c>
      <c r="C776" s="413" t="s">
        <v>1135</v>
      </c>
      <c r="D776" s="413" t="s">
        <v>1133</v>
      </c>
      <c r="E776" s="414" t="s">
        <v>1454</v>
      </c>
      <c r="F776" s="413" t="s">
        <v>1107</v>
      </c>
      <c r="G776" s="412" t="s">
        <v>10</v>
      </c>
      <c r="H776" s="414" t="str">
        <f t="shared" si="12"/>
        <v>Ceuta o MelillaBloqueA.ExistenteA2</v>
      </c>
      <c r="I776" s="411">
        <v>3</v>
      </c>
      <c r="J776" s="411">
        <v>2.1</v>
      </c>
      <c r="K776" s="411">
        <v>4.7</v>
      </c>
      <c r="L776" s="411">
        <v>2.7</v>
      </c>
      <c r="M776" s="411">
        <v>4</v>
      </c>
      <c r="N776" s="411">
        <v>10.6</v>
      </c>
      <c r="O776" s="411">
        <v>1.2</v>
      </c>
      <c r="P776" s="411">
        <v>0.8</v>
      </c>
      <c r="Q776" s="411">
        <v>1.1000000000000001</v>
      </c>
      <c r="R776" s="411">
        <v>2.8</v>
      </c>
      <c r="T776"/>
      <c r="V776" s="410"/>
    </row>
    <row r="777" spans="1:22">
      <c r="A777" s="411" t="s">
        <v>1105</v>
      </c>
      <c r="B777" s="412">
        <v>776</v>
      </c>
      <c r="C777" s="413" t="s">
        <v>1135</v>
      </c>
      <c r="D777" s="413" t="s">
        <v>1133</v>
      </c>
      <c r="E777" s="414" t="s">
        <v>1455</v>
      </c>
      <c r="F777" s="413" t="s">
        <v>1107</v>
      </c>
      <c r="G777" s="412" t="s">
        <v>10</v>
      </c>
      <c r="H777" s="414" t="str">
        <f t="shared" si="12"/>
        <v>Ceuta o MelillaBloqueB.ExistenteA2</v>
      </c>
      <c r="I777" s="411">
        <v>7</v>
      </c>
      <c r="J777" s="411">
        <v>3.9</v>
      </c>
      <c r="K777" s="411">
        <v>10.9</v>
      </c>
      <c r="L777" s="411">
        <v>5.0999999999999996</v>
      </c>
      <c r="M777" s="411">
        <v>4.7</v>
      </c>
      <c r="N777" s="411">
        <v>20.100000000000001</v>
      </c>
      <c r="O777" s="411">
        <v>2.7</v>
      </c>
      <c r="P777" s="411">
        <v>1.5</v>
      </c>
      <c r="Q777" s="411">
        <v>1.3</v>
      </c>
      <c r="R777" s="411">
        <v>5.3</v>
      </c>
      <c r="T777"/>
      <c r="V777" s="410"/>
    </row>
    <row r="778" spans="1:22">
      <c r="A778" s="411" t="s">
        <v>1105</v>
      </c>
      <c r="B778" s="412">
        <v>777</v>
      </c>
      <c r="C778" s="413" t="s">
        <v>1135</v>
      </c>
      <c r="D778" s="413" t="s">
        <v>1133</v>
      </c>
      <c r="E778" s="414" t="s">
        <v>1456</v>
      </c>
      <c r="F778" s="413" t="s">
        <v>1107</v>
      </c>
      <c r="G778" s="412" t="s">
        <v>10</v>
      </c>
      <c r="H778" s="414" t="str">
        <f t="shared" si="12"/>
        <v>Ceuta o MelillaBloqueC.ExistenteA2</v>
      </c>
      <c r="I778" s="411">
        <v>12.7</v>
      </c>
      <c r="J778" s="411">
        <v>6.6</v>
      </c>
      <c r="K778" s="411">
        <v>19.7</v>
      </c>
      <c r="L778" s="411">
        <v>8.6999999999999993</v>
      </c>
      <c r="M778" s="411">
        <v>5.7</v>
      </c>
      <c r="N778" s="411">
        <v>34</v>
      </c>
      <c r="O778" s="411">
        <v>4.8</v>
      </c>
      <c r="P778" s="411">
        <v>2.5</v>
      </c>
      <c r="Q778" s="411">
        <v>1.6</v>
      </c>
      <c r="R778" s="411">
        <v>8.9</v>
      </c>
      <c r="T778"/>
      <c r="V778" s="410"/>
    </row>
    <row r="779" spans="1:22">
      <c r="A779" s="411" t="s">
        <v>1105</v>
      </c>
      <c r="B779" s="412">
        <v>778</v>
      </c>
      <c r="C779" s="413" t="s">
        <v>1135</v>
      </c>
      <c r="D779" s="413" t="s">
        <v>1133</v>
      </c>
      <c r="E779" s="414" t="s">
        <v>1457</v>
      </c>
      <c r="F779" s="413" t="s">
        <v>1107</v>
      </c>
      <c r="G779" s="412" t="s">
        <v>10</v>
      </c>
      <c r="H779" s="414" t="str">
        <f t="shared" si="12"/>
        <v>Ceuta o MelillaBloqueD.ExistenteA2</v>
      </c>
      <c r="I779" s="411">
        <v>21.2</v>
      </c>
      <c r="J779" s="411">
        <v>10.6</v>
      </c>
      <c r="K779" s="411">
        <v>32.9</v>
      </c>
      <c r="L779" s="411">
        <v>13.9</v>
      </c>
      <c r="M779" s="411">
        <v>7.2</v>
      </c>
      <c r="N779" s="411">
        <v>54.5</v>
      </c>
      <c r="O779" s="411">
        <v>8.1</v>
      </c>
      <c r="P779" s="411">
        <v>4</v>
      </c>
      <c r="Q779" s="411">
        <v>2</v>
      </c>
      <c r="R779" s="411">
        <v>14.2</v>
      </c>
      <c r="T779"/>
      <c r="V779" s="410"/>
    </row>
    <row r="780" spans="1:22">
      <c r="A780" s="411" t="s">
        <v>1105</v>
      </c>
      <c r="B780" s="412">
        <v>779</v>
      </c>
      <c r="C780" s="413" t="s">
        <v>1135</v>
      </c>
      <c r="D780" s="413" t="s">
        <v>1133</v>
      </c>
      <c r="E780" s="414" t="s">
        <v>1458</v>
      </c>
      <c r="F780" s="413" t="s">
        <v>1107</v>
      </c>
      <c r="G780" s="412" t="s">
        <v>10</v>
      </c>
      <c r="H780" s="414" t="str">
        <f t="shared" si="12"/>
        <v>Ceuta o MelillaBloqueE.ExistenteA2</v>
      </c>
      <c r="I780" s="411">
        <v>46.6</v>
      </c>
      <c r="J780" s="411">
        <v>12.8</v>
      </c>
      <c r="K780" s="411">
        <v>92.6</v>
      </c>
      <c r="L780" s="411">
        <v>16.7</v>
      </c>
      <c r="M780" s="411">
        <v>19.7</v>
      </c>
      <c r="N780" s="411">
        <v>129.1</v>
      </c>
      <c r="O780" s="411">
        <v>25.1</v>
      </c>
      <c r="P780" s="411">
        <v>4.9000000000000004</v>
      </c>
      <c r="Q780" s="411">
        <v>5.4</v>
      </c>
      <c r="R780" s="411">
        <v>35.4</v>
      </c>
      <c r="T780"/>
      <c r="V780" s="410"/>
    </row>
    <row r="781" spans="1:22">
      <c r="A781" s="411" t="s">
        <v>1105</v>
      </c>
      <c r="B781" s="412">
        <v>780</v>
      </c>
      <c r="C781" s="413" t="s">
        <v>1135</v>
      </c>
      <c r="D781" s="413" t="s">
        <v>1133</v>
      </c>
      <c r="E781" s="414" t="s">
        <v>1459</v>
      </c>
      <c r="F781" s="413" t="s">
        <v>1107</v>
      </c>
      <c r="G781" s="412" t="s">
        <v>10</v>
      </c>
      <c r="H781" s="414" t="str">
        <f t="shared" si="12"/>
        <v>Ceuta o MelillaBloqueF.ExistenteA2</v>
      </c>
      <c r="I781" s="411">
        <v>50.7</v>
      </c>
      <c r="J781" s="411">
        <v>15.7</v>
      </c>
      <c r="K781" s="411">
        <v>108.4</v>
      </c>
      <c r="L781" s="411">
        <v>20.6</v>
      </c>
      <c r="M781" s="411">
        <v>21.5</v>
      </c>
      <c r="N781" s="411">
        <v>140.69999999999999</v>
      </c>
      <c r="O781" s="411">
        <v>29.4</v>
      </c>
      <c r="P781" s="411">
        <v>6</v>
      </c>
      <c r="Q781" s="411">
        <v>6.3</v>
      </c>
      <c r="R781" s="411">
        <v>40</v>
      </c>
      <c r="T781"/>
      <c r="V781" s="410"/>
    </row>
    <row r="782" spans="1:22">
      <c r="A782" s="411" t="s">
        <v>1105</v>
      </c>
      <c r="B782" s="412">
        <v>781</v>
      </c>
      <c r="C782" s="413" t="s">
        <v>1135</v>
      </c>
      <c r="D782" s="413" t="s">
        <v>1133</v>
      </c>
      <c r="E782" s="414" t="s">
        <v>1454</v>
      </c>
      <c r="F782" s="413" t="s">
        <v>1107</v>
      </c>
      <c r="G782" s="412" t="s">
        <v>1108</v>
      </c>
      <c r="H782" s="414" t="str">
        <f t="shared" si="12"/>
        <v>Ceuta o MelillaBloqueA.ExistenteA3</v>
      </c>
      <c r="I782" s="411">
        <v>3</v>
      </c>
      <c r="J782" s="411">
        <v>5.5</v>
      </c>
      <c r="K782" s="411">
        <v>4.7</v>
      </c>
      <c r="L782" s="411">
        <v>7.2</v>
      </c>
      <c r="M782" s="411">
        <v>4</v>
      </c>
      <c r="N782" s="411">
        <v>13.6</v>
      </c>
      <c r="O782" s="411">
        <v>1.2</v>
      </c>
      <c r="P782" s="411">
        <v>2.1</v>
      </c>
      <c r="Q782" s="411">
        <v>1.1000000000000001</v>
      </c>
      <c r="R782" s="411">
        <v>3.6</v>
      </c>
      <c r="T782"/>
      <c r="V782" s="410"/>
    </row>
    <row r="783" spans="1:22">
      <c r="A783" s="411" t="s">
        <v>1105</v>
      </c>
      <c r="B783" s="412">
        <v>782</v>
      </c>
      <c r="C783" s="413" t="s">
        <v>1135</v>
      </c>
      <c r="D783" s="413" t="s">
        <v>1133</v>
      </c>
      <c r="E783" s="414" t="s">
        <v>1455</v>
      </c>
      <c r="F783" s="413" t="s">
        <v>1107</v>
      </c>
      <c r="G783" s="412" t="s">
        <v>1108</v>
      </c>
      <c r="H783" s="414" t="str">
        <f t="shared" si="12"/>
        <v>Ceuta o MelillaBloqueB.ExistenteA3</v>
      </c>
      <c r="I783" s="411">
        <v>7</v>
      </c>
      <c r="J783" s="411">
        <v>8.9</v>
      </c>
      <c r="K783" s="411">
        <v>10.9</v>
      </c>
      <c r="L783" s="411">
        <v>11.7</v>
      </c>
      <c r="M783" s="411">
        <v>4.7</v>
      </c>
      <c r="N783" s="411">
        <v>25.7</v>
      </c>
      <c r="O783" s="411">
        <v>2.7</v>
      </c>
      <c r="P783" s="411">
        <v>3.4</v>
      </c>
      <c r="Q783" s="411">
        <v>1.3</v>
      </c>
      <c r="R783" s="411">
        <v>6.9</v>
      </c>
      <c r="T783"/>
      <c r="V783" s="410"/>
    </row>
    <row r="784" spans="1:22">
      <c r="A784" s="411" t="s">
        <v>1105</v>
      </c>
      <c r="B784" s="412">
        <v>783</v>
      </c>
      <c r="C784" s="413" t="s">
        <v>1135</v>
      </c>
      <c r="D784" s="413" t="s">
        <v>1133</v>
      </c>
      <c r="E784" s="414" t="s">
        <v>1456</v>
      </c>
      <c r="F784" s="413" t="s">
        <v>1107</v>
      </c>
      <c r="G784" s="412" t="s">
        <v>1108</v>
      </c>
      <c r="H784" s="414" t="str">
        <f t="shared" si="12"/>
        <v>Ceuta o MelillaBloqueC.ExistenteA3</v>
      </c>
      <c r="I784" s="411">
        <v>12.7</v>
      </c>
      <c r="J784" s="411">
        <v>13.9</v>
      </c>
      <c r="K784" s="411">
        <v>19.7</v>
      </c>
      <c r="L784" s="411">
        <v>18.2</v>
      </c>
      <c r="M784" s="411">
        <v>5.7</v>
      </c>
      <c r="N784" s="411">
        <v>43.5</v>
      </c>
      <c r="O784" s="411">
        <v>4.8</v>
      </c>
      <c r="P784" s="411">
        <v>5.3</v>
      </c>
      <c r="Q784" s="411">
        <v>1.6</v>
      </c>
      <c r="R784" s="411">
        <v>11.6</v>
      </c>
      <c r="T784"/>
      <c r="V784" s="410"/>
    </row>
    <row r="785" spans="1:22">
      <c r="A785" s="411" t="s">
        <v>1105</v>
      </c>
      <c r="B785" s="412">
        <v>784</v>
      </c>
      <c r="C785" s="413" t="s">
        <v>1135</v>
      </c>
      <c r="D785" s="413" t="s">
        <v>1133</v>
      </c>
      <c r="E785" s="414" t="s">
        <v>1457</v>
      </c>
      <c r="F785" s="413" t="s">
        <v>1107</v>
      </c>
      <c r="G785" s="412" t="s">
        <v>1108</v>
      </c>
      <c r="H785" s="414" t="str">
        <f t="shared" si="12"/>
        <v>Ceuta o MelillaBloqueD.ExistenteA3</v>
      </c>
      <c r="I785" s="411">
        <v>21.2</v>
      </c>
      <c r="J785" s="411">
        <v>21.3</v>
      </c>
      <c r="K785" s="411">
        <v>32.9</v>
      </c>
      <c r="L785" s="411">
        <v>27.9</v>
      </c>
      <c r="M785" s="411">
        <v>7.2</v>
      </c>
      <c r="N785" s="411">
        <v>69.7</v>
      </c>
      <c r="O785" s="411">
        <v>8.1</v>
      </c>
      <c r="P785" s="411">
        <v>8.1</v>
      </c>
      <c r="Q785" s="411">
        <v>2</v>
      </c>
      <c r="R785" s="411">
        <v>18.600000000000001</v>
      </c>
      <c r="T785"/>
      <c r="V785" s="410"/>
    </row>
    <row r="786" spans="1:22">
      <c r="A786" s="411" t="s">
        <v>1105</v>
      </c>
      <c r="B786" s="412">
        <v>785</v>
      </c>
      <c r="C786" s="413" t="s">
        <v>1135</v>
      </c>
      <c r="D786" s="413" t="s">
        <v>1133</v>
      </c>
      <c r="E786" s="414" t="s">
        <v>1458</v>
      </c>
      <c r="F786" s="413" t="s">
        <v>1107</v>
      </c>
      <c r="G786" s="412" t="s">
        <v>1108</v>
      </c>
      <c r="H786" s="414" t="str">
        <f t="shared" si="12"/>
        <v>Ceuta o MelillaBloqueE.ExistenteA3</v>
      </c>
      <c r="I786" s="411">
        <v>46.6</v>
      </c>
      <c r="J786" s="411">
        <v>26.3</v>
      </c>
      <c r="K786" s="411">
        <v>92.6</v>
      </c>
      <c r="L786" s="411">
        <v>34.5</v>
      </c>
      <c r="M786" s="411">
        <v>19.7</v>
      </c>
      <c r="N786" s="411">
        <v>146.80000000000001</v>
      </c>
      <c r="O786" s="411">
        <v>25.1</v>
      </c>
      <c r="P786" s="411">
        <v>10</v>
      </c>
      <c r="Q786" s="411">
        <v>5.4</v>
      </c>
      <c r="R786" s="411">
        <v>40.5</v>
      </c>
      <c r="T786"/>
      <c r="V786" s="410"/>
    </row>
    <row r="787" spans="1:22">
      <c r="A787" s="411" t="s">
        <v>1105</v>
      </c>
      <c r="B787" s="412">
        <v>786</v>
      </c>
      <c r="C787" s="413" t="s">
        <v>1135</v>
      </c>
      <c r="D787" s="413" t="s">
        <v>1133</v>
      </c>
      <c r="E787" s="414" t="s">
        <v>1459</v>
      </c>
      <c r="F787" s="413" t="s">
        <v>1107</v>
      </c>
      <c r="G787" s="412" t="s">
        <v>1108</v>
      </c>
      <c r="H787" s="414" t="str">
        <f t="shared" si="12"/>
        <v>Ceuta o MelillaBloqueF.ExistenteA3</v>
      </c>
      <c r="I787" s="411">
        <v>50.7</v>
      </c>
      <c r="J787" s="411">
        <v>32.4</v>
      </c>
      <c r="K787" s="411">
        <v>108.4</v>
      </c>
      <c r="L787" s="411">
        <v>42.4</v>
      </c>
      <c r="M787" s="411">
        <v>21.5</v>
      </c>
      <c r="N787" s="411">
        <v>160</v>
      </c>
      <c r="O787" s="411">
        <v>29.4</v>
      </c>
      <c r="P787" s="411">
        <v>12.3</v>
      </c>
      <c r="Q787" s="411">
        <v>6.3</v>
      </c>
      <c r="R787" s="411">
        <v>45.8</v>
      </c>
      <c r="T787"/>
      <c r="V787" s="410"/>
    </row>
    <row r="788" spans="1:22">
      <c r="A788" s="411" t="s">
        <v>1105</v>
      </c>
      <c r="B788" s="412">
        <v>787</v>
      </c>
      <c r="C788" s="413" t="s">
        <v>1135</v>
      </c>
      <c r="D788" s="413" t="s">
        <v>1133</v>
      </c>
      <c r="E788" s="414" t="s">
        <v>1454</v>
      </c>
      <c r="F788" s="413" t="s">
        <v>1107</v>
      </c>
      <c r="G788" s="412" t="s">
        <v>1114</v>
      </c>
      <c r="H788" s="414" t="str">
        <f t="shared" si="12"/>
        <v>Ceuta o MelillaBloqueA.ExistenteA4</v>
      </c>
      <c r="I788" s="411">
        <v>3</v>
      </c>
      <c r="J788" s="411">
        <v>7.8</v>
      </c>
      <c r="K788" s="411">
        <v>4.7</v>
      </c>
      <c r="L788" s="411">
        <v>10.199999999999999</v>
      </c>
      <c r="M788" s="411">
        <v>4.0999999999999996</v>
      </c>
      <c r="N788" s="411">
        <v>15.9</v>
      </c>
      <c r="O788" s="411">
        <v>1.2</v>
      </c>
      <c r="P788" s="411">
        <v>2.9</v>
      </c>
      <c r="Q788" s="411">
        <v>1.1000000000000001</v>
      </c>
      <c r="R788" s="411">
        <v>4.3</v>
      </c>
      <c r="T788"/>
      <c r="V788" s="410"/>
    </row>
    <row r="789" spans="1:22">
      <c r="A789" s="411" t="s">
        <v>1105</v>
      </c>
      <c r="B789" s="412">
        <v>788</v>
      </c>
      <c r="C789" s="413" t="s">
        <v>1135</v>
      </c>
      <c r="D789" s="413" t="s">
        <v>1133</v>
      </c>
      <c r="E789" s="414" t="s">
        <v>1455</v>
      </c>
      <c r="F789" s="413" t="s">
        <v>1107</v>
      </c>
      <c r="G789" s="412" t="s">
        <v>1114</v>
      </c>
      <c r="H789" s="414" t="str">
        <f t="shared" si="12"/>
        <v>Ceuta o MelillaBloqueB.ExistenteA4</v>
      </c>
      <c r="I789" s="411">
        <v>7</v>
      </c>
      <c r="J789" s="411">
        <v>12.6</v>
      </c>
      <c r="K789" s="411">
        <v>10.9</v>
      </c>
      <c r="L789" s="411">
        <v>16.5</v>
      </c>
      <c r="M789" s="411">
        <v>4.8</v>
      </c>
      <c r="N789" s="411">
        <v>30.2</v>
      </c>
      <c r="O789" s="411">
        <v>2.7</v>
      </c>
      <c r="P789" s="411">
        <v>4.8</v>
      </c>
      <c r="Q789" s="411">
        <v>1.3</v>
      </c>
      <c r="R789" s="411">
        <v>8.1999999999999993</v>
      </c>
      <c r="T789"/>
      <c r="V789" s="410"/>
    </row>
    <row r="790" spans="1:22">
      <c r="A790" s="411" t="s">
        <v>1105</v>
      </c>
      <c r="B790" s="412">
        <v>789</v>
      </c>
      <c r="C790" s="413" t="s">
        <v>1135</v>
      </c>
      <c r="D790" s="413" t="s">
        <v>1133</v>
      </c>
      <c r="E790" s="414" t="s">
        <v>1456</v>
      </c>
      <c r="F790" s="413" t="s">
        <v>1107</v>
      </c>
      <c r="G790" s="412" t="s">
        <v>1114</v>
      </c>
      <c r="H790" s="414" t="str">
        <f t="shared" si="12"/>
        <v>Ceuta o MelillaBloqueC.ExistenteA4</v>
      </c>
      <c r="I790" s="411">
        <v>12.7</v>
      </c>
      <c r="J790" s="411">
        <v>19.5</v>
      </c>
      <c r="K790" s="411">
        <v>19.7</v>
      </c>
      <c r="L790" s="411">
        <v>25.5</v>
      </c>
      <c r="M790" s="411">
        <v>5.8</v>
      </c>
      <c r="N790" s="411">
        <v>51</v>
      </c>
      <c r="O790" s="411">
        <v>4.8</v>
      </c>
      <c r="P790" s="411">
        <v>7.4</v>
      </c>
      <c r="Q790" s="411">
        <v>1.6</v>
      </c>
      <c r="R790" s="411">
        <v>13.8</v>
      </c>
      <c r="T790"/>
      <c r="V790" s="410"/>
    </row>
    <row r="791" spans="1:22">
      <c r="A791" s="411" t="s">
        <v>1105</v>
      </c>
      <c r="B791" s="412">
        <v>790</v>
      </c>
      <c r="C791" s="413" t="s">
        <v>1135</v>
      </c>
      <c r="D791" s="413" t="s">
        <v>1133</v>
      </c>
      <c r="E791" s="414" t="s">
        <v>1457</v>
      </c>
      <c r="F791" s="413" t="s">
        <v>1107</v>
      </c>
      <c r="G791" s="412" t="s">
        <v>1114</v>
      </c>
      <c r="H791" s="414" t="str">
        <f t="shared" si="12"/>
        <v>Ceuta o MelillaBloqueD.ExistenteA4</v>
      </c>
      <c r="I791" s="411">
        <v>21.2</v>
      </c>
      <c r="J791" s="411">
        <v>30</v>
      </c>
      <c r="K791" s="411">
        <v>32.9</v>
      </c>
      <c r="L791" s="411">
        <v>39.299999999999997</v>
      </c>
      <c r="M791" s="411">
        <v>7.3</v>
      </c>
      <c r="N791" s="411">
        <v>81.7</v>
      </c>
      <c r="O791" s="411">
        <v>8.1</v>
      </c>
      <c r="P791" s="411">
        <v>11.4</v>
      </c>
      <c r="Q791" s="411">
        <v>2</v>
      </c>
      <c r="R791" s="411">
        <v>22.1</v>
      </c>
      <c r="T791"/>
      <c r="V791" s="410"/>
    </row>
    <row r="792" spans="1:22">
      <c r="A792" s="411" t="s">
        <v>1105</v>
      </c>
      <c r="B792" s="412">
        <v>791</v>
      </c>
      <c r="C792" s="413" t="s">
        <v>1135</v>
      </c>
      <c r="D792" s="413" t="s">
        <v>1133</v>
      </c>
      <c r="E792" s="414" t="s">
        <v>1458</v>
      </c>
      <c r="F792" s="413" t="s">
        <v>1107</v>
      </c>
      <c r="G792" s="412" t="s">
        <v>1114</v>
      </c>
      <c r="H792" s="414" t="str">
        <f t="shared" si="12"/>
        <v>Ceuta o MelillaBloqueE.ExistenteA4</v>
      </c>
      <c r="I792" s="411">
        <v>46.6</v>
      </c>
      <c r="J792" s="411">
        <v>36.9</v>
      </c>
      <c r="K792" s="411">
        <v>92.6</v>
      </c>
      <c r="L792" s="411">
        <v>48.3</v>
      </c>
      <c r="M792" s="411">
        <v>20</v>
      </c>
      <c r="N792" s="411">
        <v>160.9</v>
      </c>
      <c r="O792" s="411">
        <v>25.1</v>
      </c>
      <c r="P792" s="411">
        <v>14</v>
      </c>
      <c r="Q792" s="411">
        <v>5.4</v>
      </c>
      <c r="R792" s="411">
        <v>44.6</v>
      </c>
      <c r="T792"/>
      <c r="V792" s="410"/>
    </row>
    <row r="793" spans="1:22">
      <c r="A793" s="411" t="s">
        <v>1105</v>
      </c>
      <c r="B793" s="412">
        <v>792</v>
      </c>
      <c r="C793" s="413" t="s">
        <v>1135</v>
      </c>
      <c r="D793" s="413" t="s">
        <v>1133</v>
      </c>
      <c r="E793" s="414" t="s">
        <v>1459</v>
      </c>
      <c r="F793" s="413" t="s">
        <v>1107</v>
      </c>
      <c r="G793" s="412" t="s">
        <v>1114</v>
      </c>
      <c r="H793" s="414" t="str">
        <f t="shared" si="12"/>
        <v>Ceuta o MelillaBloqueF.ExistenteA4</v>
      </c>
      <c r="I793" s="411">
        <v>50.7</v>
      </c>
      <c r="J793" s="411">
        <v>45.4</v>
      </c>
      <c r="K793" s="411">
        <v>108.4</v>
      </c>
      <c r="L793" s="411">
        <v>59.4</v>
      </c>
      <c r="M793" s="411">
        <v>21.8</v>
      </c>
      <c r="N793" s="411">
        <v>175.4</v>
      </c>
      <c r="O793" s="411">
        <v>29.4</v>
      </c>
      <c r="P793" s="411">
        <v>17.2</v>
      </c>
      <c r="Q793" s="411">
        <v>6.4</v>
      </c>
      <c r="R793" s="411">
        <v>48.6</v>
      </c>
      <c r="T793"/>
      <c r="V793" s="410"/>
    </row>
    <row r="794" spans="1:22">
      <c r="A794" s="411" t="s">
        <v>1105</v>
      </c>
      <c r="B794" s="412">
        <v>793</v>
      </c>
      <c r="C794" s="413" t="s">
        <v>1135</v>
      </c>
      <c r="D794" s="413" t="s">
        <v>1133</v>
      </c>
      <c r="E794" s="414" t="s">
        <v>1454</v>
      </c>
      <c r="F794" s="413" t="s">
        <v>1107</v>
      </c>
      <c r="G794" s="412" t="s">
        <v>1131</v>
      </c>
      <c r="H794" s="414" t="str">
        <f t="shared" si="12"/>
        <v>Ceuta o MelillaBloqueA.ExistenteB1</v>
      </c>
      <c r="I794" s="411">
        <v>4.5999999999999996</v>
      </c>
      <c r="J794" s="411" t="s">
        <v>1122</v>
      </c>
      <c r="K794" s="411">
        <v>7.1</v>
      </c>
      <c r="L794" s="411" t="s">
        <v>1122</v>
      </c>
      <c r="M794" s="411">
        <v>4.9000000000000004</v>
      </c>
      <c r="N794" s="411">
        <v>11.5</v>
      </c>
      <c r="O794" s="411">
        <v>2.2999999999999998</v>
      </c>
      <c r="P794" s="411" t="s">
        <v>1122</v>
      </c>
      <c r="Q794" s="411">
        <v>1.3</v>
      </c>
      <c r="R794" s="411">
        <v>2.9</v>
      </c>
      <c r="T794"/>
      <c r="V794" s="410"/>
    </row>
    <row r="795" spans="1:22">
      <c r="A795" s="411" t="s">
        <v>1105</v>
      </c>
      <c r="B795" s="412">
        <v>794</v>
      </c>
      <c r="C795" s="413" t="s">
        <v>1135</v>
      </c>
      <c r="D795" s="413" t="s">
        <v>1133</v>
      </c>
      <c r="E795" s="414" t="s">
        <v>1455</v>
      </c>
      <c r="F795" s="413" t="s">
        <v>1107</v>
      </c>
      <c r="G795" s="412" t="s">
        <v>1131</v>
      </c>
      <c r="H795" s="414" t="str">
        <f t="shared" si="12"/>
        <v>Ceuta o MelillaBloqueB.ExistenteB1</v>
      </c>
      <c r="I795" s="411">
        <v>10.7</v>
      </c>
      <c r="J795" s="411" t="s">
        <v>1122</v>
      </c>
      <c r="K795" s="411">
        <v>16.5</v>
      </c>
      <c r="L795" s="411" t="s">
        <v>1122</v>
      </c>
      <c r="M795" s="411">
        <v>5.8</v>
      </c>
      <c r="N795" s="411">
        <v>21.8</v>
      </c>
      <c r="O795" s="411">
        <v>4.4000000000000004</v>
      </c>
      <c r="P795" s="411" t="s">
        <v>1122</v>
      </c>
      <c r="Q795" s="411">
        <v>1.6</v>
      </c>
      <c r="R795" s="411">
        <v>5.5</v>
      </c>
      <c r="T795"/>
      <c r="V795" s="410"/>
    </row>
    <row r="796" spans="1:22">
      <c r="A796" s="411" t="s">
        <v>1105</v>
      </c>
      <c r="B796" s="412">
        <v>795</v>
      </c>
      <c r="C796" s="413" t="s">
        <v>1135</v>
      </c>
      <c r="D796" s="413" t="s">
        <v>1133</v>
      </c>
      <c r="E796" s="414" t="s">
        <v>1456</v>
      </c>
      <c r="F796" s="413" t="s">
        <v>1107</v>
      </c>
      <c r="G796" s="412" t="s">
        <v>1131</v>
      </c>
      <c r="H796" s="414" t="str">
        <f t="shared" si="12"/>
        <v>Ceuta o MelillaBloqueC.ExistenteB1</v>
      </c>
      <c r="I796" s="411">
        <v>19.2</v>
      </c>
      <c r="J796" s="411" t="s">
        <v>1122</v>
      </c>
      <c r="K796" s="411">
        <v>29.8</v>
      </c>
      <c r="L796" s="411" t="s">
        <v>1122</v>
      </c>
      <c r="M796" s="411">
        <v>7</v>
      </c>
      <c r="N796" s="411">
        <v>36.9</v>
      </c>
      <c r="O796" s="411">
        <v>7.4</v>
      </c>
      <c r="P796" s="411" t="s">
        <v>1122</v>
      </c>
      <c r="Q796" s="411">
        <v>1.9</v>
      </c>
      <c r="R796" s="411">
        <v>9.1999999999999993</v>
      </c>
      <c r="T796"/>
      <c r="V796" s="410"/>
    </row>
    <row r="797" spans="1:22">
      <c r="A797" s="411" t="s">
        <v>1105</v>
      </c>
      <c r="B797" s="412">
        <v>796</v>
      </c>
      <c r="C797" s="413" t="s">
        <v>1135</v>
      </c>
      <c r="D797" s="413" t="s">
        <v>1133</v>
      </c>
      <c r="E797" s="414" t="s">
        <v>1457</v>
      </c>
      <c r="F797" s="413" t="s">
        <v>1107</v>
      </c>
      <c r="G797" s="412" t="s">
        <v>1131</v>
      </c>
      <c r="H797" s="414" t="str">
        <f t="shared" si="12"/>
        <v>Ceuta o MelillaBloqueD.ExistenteB1</v>
      </c>
      <c r="I797" s="411">
        <v>32.200000000000003</v>
      </c>
      <c r="J797" s="411" t="s">
        <v>1122</v>
      </c>
      <c r="K797" s="411">
        <v>49.9</v>
      </c>
      <c r="L797" s="411" t="s">
        <v>1122</v>
      </c>
      <c r="M797" s="411">
        <v>8.8000000000000007</v>
      </c>
      <c r="N797" s="411">
        <v>59.1</v>
      </c>
      <c r="O797" s="411">
        <v>11.8</v>
      </c>
      <c r="P797" s="411" t="s">
        <v>1122</v>
      </c>
      <c r="Q797" s="411">
        <v>2.4</v>
      </c>
      <c r="R797" s="411">
        <v>14.8</v>
      </c>
      <c r="T797"/>
      <c r="V797" s="410"/>
    </row>
    <row r="798" spans="1:22">
      <c r="A798" s="411" t="s">
        <v>1105</v>
      </c>
      <c r="B798" s="412">
        <v>797</v>
      </c>
      <c r="C798" s="413" t="s">
        <v>1135</v>
      </c>
      <c r="D798" s="413" t="s">
        <v>1133</v>
      </c>
      <c r="E798" s="414" t="s">
        <v>1458</v>
      </c>
      <c r="F798" s="413" t="s">
        <v>1107</v>
      </c>
      <c r="G798" s="412" t="s">
        <v>1131</v>
      </c>
      <c r="H798" s="414" t="str">
        <f t="shared" si="12"/>
        <v>Ceuta o MelillaBloqueE.ExistenteB1</v>
      </c>
      <c r="I798" s="411">
        <v>64.3</v>
      </c>
      <c r="J798" s="411" t="s">
        <v>1122</v>
      </c>
      <c r="K798" s="411">
        <v>127.9</v>
      </c>
      <c r="L798" s="411" t="s">
        <v>1122</v>
      </c>
      <c r="M798" s="411">
        <v>20.8</v>
      </c>
      <c r="N798" s="411">
        <v>148.69999999999999</v>
      </c>
      <c r="O798" s="411">
        <v>34.700000000000003</v>
      </c>
      <c r="P798" s="411" t="s">
        <v>1122</v>
      </c>
      <c r="Q798" s="411">
        <v>5.7</v>
      </c>
      <c r="R798" s="411">
        <v>40.4</v>
      </c>
      <c r="T798"/>
      <c r="V798" s="410"/>
    </row>
    <row r="799" spans="1:22">
      <c r="A799" s="411" t="s">
        <v>1105</v>
      </c>
      <c r="B799" s="412">
        <v>798</v>
      </c>
      <c r="C799" s="413" t="s">
        <v>1135</v>
      </c>
      <c r="D799" s="413" t="s">
        <v>1133</v>
      </c>
      <c r="E799" s="414" t="s">
        <v>1459</v>
      </c>
      <c r="F799" s="413" t="s">
        <v>1107</v>
      </c>
      <c r="G799" s="412" t="s">
        <v>1131</v>
      </c>
      <c r="H799" s="414" t="str">
        <f t="shared" si="12"/>
        <v>Ceuta o MelillaBloqueF.ExistenteB1</v>
      </c>
      <c r="I799" s="411">
        <v>70.099999999999994</v>
      </c>
      <c r="J799" s="411" t="s">
        <v>1122</v>
      </c>
      <c r="K799" s="411">
        <v>139.5</v>
      </c>
      <c r="L799" s="411" t="s">
        <v>1122</v>
      </c>
      <c r="M799" s="411">
        <v>22.7</v>
      </c>
      <c r="N799" s="411">
        <v>162.1</v>
      </c>
      <c r="O799" s="411">
        <v>40.6</v>
      </c>
      <c r="P799" s="411" t="s">
        <v>1122</v>
      </c>
      <c r="Q799" s="411">
        <v>6.6</v>
      </c>
      <c r="R799" s="411">
        <v>45.6</v>
      </c>
      <c r="T799"/>
      <c r="V799" s="410"/>
    </row>
    <row r="800" spans="1:22">
      <c r="A800" s="411" t="s">
        <v>1105</v>
      </c>
      <c r="B800" s="412">
        <v>799</v>
      </c>
      <c r="C800" s="413" t="s">
        <v>1135</v>
      </c>
      <c r="D800" s="413" t="s">
        <v>1133</v>
      </c>
      <c r="E800" s="414" t="s">
        <v>1454</v>
      </c>
      <c r="F800" s="413" t="s">
        <v>1107</v>
      </c>
      <c r="G800" s="412" t="s">
        <v>1132</v>
      </c>
      <c r="H800" s="414" t="str">
        <f t="shared" si="12"/>
        <v>Ceuta o MelillaBloqueA.ExistenteB2</v>
      </c>
      <c r="I800" s="411">
        <v>4.5999999999999996</v>
      </c>
      <c r="J800" s="411">
        <v>2.1</v>
      </c>
      <c r="K800" s="411">
        <v>7.1</v>
      </c>
      <c r="L800" s="411">
        <v>2.7</v>
      </c>
      <c r="M800" s="411">
        <v>4.9000000000000004</v>
      </c>
      <c r="N800" s="411">
        <v>14.2</v>
      </c>
      <c r="O800" s="411">
        <v>2.2999999999999998</v>
      </c>
      <c r="P800" s="411">
        <v>0.8</v>
      </c>
      <c r="Q800" s="411">
        <v>1.3</v>
      </c>
      <c r="R800" s="411">
        <v>3.7</v>
      </c>
      <c r="T800"/>
      <c r="V800" s="410"/>
    </row>
    <row r="801" spans="1:22">
      <c r="A801" s="411" t="s">
        <v>1105</v>
      </c>
      <c r="B801" s="412">
        <v>800</v>
      </c>
      <c r="C801" s="413" t="s">
        <v>1135</v>
      </c>
      <c r="D801" s="413" t="s">
        <v>1133</v>
      </c>
      <c r="E801" s="414" t="s">
        <v>1455</v>
      </c>
      <c r="F801" s="413" t="s">
        <v>1107</v>
      </c>
      <c r="G801" s="412" t="s">
        <v>1132</v>
      </c>
      <c r="H801" s="414" t="str">
        <f t="shared" si="12"/>
        <v>Ceuta o MelillaBloqueB.ExistenteB2</v>
      </c>
      <c r="I801" s="411">
        <v>10.7</v>
      </c>
      <c r="J801" s="411">
        <v>3.9</v>
      </c>
      <c r="K801" s="411">
        <v>16.5</v>
      </c>
      <c r="L801" s="411">
        <v>5.0999999999999996</v>
      </c>
      <c r="M801" s="411">
        <v>5.8</v>
      </c>
      <c r="N801" s="411">
        <v>26.9</v>
      </c>
      <c r="O801" s="411">
        <v>4.4000000000000004</v>
      </c>
      <c r="P801" s="411">
        <v>1.5</v>
      </c>
      <c r="Q801" s="411">
        <v>1.6</v>
      </c>
      <c r="R801" s="411">
        <v>6.9</v>
      </c>
      <c r="T801"/>
      <c r="V801" s="410"/>
    </row>
    <row r="802" spans="1:22">
      <c r="A802" s="411" t="s">
        <v>1105</v>
      </c>
      <c r="B802" s="412">
        <v>801</v>
      </c>
      <c r="C802" s="413" t="s">
        <v>1135</v>
      </c>
      <c r="D802" s="413" t="s">
        <v>1133</v>
      </c>
      <c r="E802" s="414" t="s">
        <v>1456</v>
      </c>
      <c r="F802" s="413" t="s">
        <v>1107</v>
      </c>
      <c r="G802" s="412" t="s">
        <v>1132</v>
      </c>
      <c r="H802" s="414" t="str">
        <f t="shared" si="12"/>
        <v>Ceuta o MelillaBloqueC.ExistenteB2</v>
      </c>
      <c r="I802" s="411">
        <v>19.2</v>
      </c>
      <c r="J802" s="411">
        <v>6.6</v>
      </c>
      <c r="K802" s="411">
        <v>29.8</v>
      </c>
      <c r="L802" s="411">
        <v>8.6999999999999993</v>
      </c>
      <c r="M802" s="411">
        <v>7</v>
      </c>
      <c r="N802" s="411">
        <v>45.5</v>
      </c>
      <c r="O802" s="411">
        <v>7.4</v>
      </c>
      <c r="P802" s="411">
        <v>2.5</v>
      </c>
      <c r="Q802" s="411">
        <v>1.9</v>
      </c>
      <c r="R802" s="411">
        <v>11.7</v>
      </c>
      <c r="T802"/>
      <c r="V802" s="410"/>
    </row>
    <row r="803" spans="1:22">
      <c r="A803" s="411" t="s">
        <v>1105</v>
      </c>
      <c r="B803" s="412">
        <v>802</v>
      </c>
      <c r="C803" s="413" t="s">
        <v>1135</v>
      </c>
      <c r="D803" s="413" t="s">
        <v>1133</v>
      </c>
      <c r="E803" s="414" t="s">
        <v>1457</v>
      </c>
      <c r="F803" s="413" t="s">
        <v>1107</v>
      </c>
      <c r="G803" s="412" t="s">
        <v>1132</v>
      </c>
      <c r="H803" s="414" t="str">
        <f t="shared" si="12"/>
        <v>Ceuta o MelillaBloqueD.ExistenteB2</v>
      </c>
      <c r="I803" s="411">
        <v>32.200000000000003</v>
      </c>
      <c r="J803" s="411">
        <v>10.6</v>
      </c>
      <c r="K803" s="411">
        <v>49.9</v>
      </c>
      <c r="L803" s="411">
        <v>13.9</v>
      </c>
      <c r="M803" s="411">
        <v>8.8000000000000007</v>
      </c>
      <c r="N803" s="411">
        <v>72.900000000000006</v>
      </c>
      <c r="O803" s="411">
        <v>11.8</v>
      </c>
      <c r="P803" s="411">
        <v>4</v>
      </c>
      <c r="Q803" s="411">
        <v>2.4</v>
      </c>
      <c r="R803" s="411">
        <v>18.8</v>
      </c>
      <c r="T803"/>
      <c r="V803" s="410"/>
    </row>
    <row r="804" spans="1:22">
      <c r="A804" s="411" t="s">
        <v>1105</v>
      </c>
      <c r="B804" s="412">
        <v>803</v>
      </c>
      <c r="C804" s="413" t="s">
        <v>1135</v>
      </c>
      <c r="D804" s="413" t="s">
        <v>1133</v>
      </c>
      <c r="E804" s="414" t="s">
        <v>1458</v>
      </c>
      <c r="F804" s="413" t="s">
        <v>1107</v>
      </c>
      <c r="G804" s="412" t="s">
        <v>1132</v>
      </c>
      <c r="H804" s="414" t="str">
        <f t="shared" si="12"/>
        <v>Ceuta o MelillaBloqueE.ExistenteB2</v>
      </c>
      <c r="I804" s="411">
        <v>64.3</v>
      </c>
      <c r="J804" s="411">
        <v>12.8</v>
      </c>
      <c r="K804" s="411">
        <v>127.9</v>
      </c>
      <c r="L804" s="411">
        <v>16.7</v>
      </c>
      <c r="M804" s="411">
        <v>20.8</v>
      </c>
      <c r="N804" s="411">
        <v>165.5</v>
      </c>
      <c r="O804" s="411">
        <v>34.700000000000003</v>
      </c>
      <c r="P804" s="411">
        <v>4.9000000000000004</v>
      </c>
      <c r="Q804" s="411">
        <v>5.7</v>
      </c>
      <c r="R804" s="411">
        <v>45.2</v>
      </c>
      <c r="T804"/>
      <c r="V804" s="410"/>
    </row>
    <row r="805" spans="1:22">
      <c r="A805" s="411" t="s">
        <v>1105</v>
      </c>
      <c r="B805" s="412">
        <v>804</v>
      </c>
      <c r="C805" s="413" t="s">
        <v>1135</v>
      </c>
      <c r="D805" s="413" t="s">
        <v>1133</v>
      </c>
      <c r="E805" s="414" t="s">
        <v>1459</v>
      </c>
      <c r="F805" s="413" t="s">
        <v>1107</v>
      </c>
      <c r="G805" s="412" t="s">
        <v>1132</v>
      </c>
      <c r="H805" s="414" t="str">
        <f t="shared" si="12"/>
        <v>Ceuta o MelillaBloqueF.ExistenteB2</v>
      </c>
      <c r="I805" s="411">
        <v>70.099999999999994</v>
      </c>
      <c r="J805" s="411">
        <v>15.7</v>
      </c>
      <c r="K805" s="411">
        <v>139.5</v>
      </c>
      <c r="L805" s="411">
        <v>20.6</v>
      </c>
      <c r="M805" s="411">
        <v>22.7</v>
      </c>
      <c r="N805" s="411">
        <v>180.4</v>
      </c>
      <c r="O805" s="411">
        <v>40.6</v>
      </c>
      <c r="P805" s="411">
        <v>6</v>
      </c>
      <c r="Q805" s="411">
        <v>6.6</v>
      </c>
      <c r="R805" s="411">
        <v>51.1</v>
      </c>
      <c r="T805"/>
      <c r="V805" s="410"/>
    </row>
    <row r="806" spans="1:22">
      <c r="A806" s="411" t="s">
        <v>1105</v>
      </c>
      <c r="B806" s="412">
        <v>805</v>
      </c>
      <c r="C806" s="413" t="s">
        <v>1135</v>
      </c>
      <c r="D806" s="413" t="s">
        <v>1133</v>
      </c>
      <c r="E806" s="414" t="s">
        <v>1454</v>
      </c>
      <c r="F806" s="413" t="s">
        <v>1107</v>
      </c>
      <c r="G806" s="412" t="s">
        <v>1115</v>
      </c>
      <c r="H806" s="414" t="str">
        <f t="shared" si="12"/>
        <v>Ceuta o MelillaBloqueA.ExistenteB3</v>
      </c>
      <c r="I806" s="411">
        <v>4.5999999999999996</v>
      </c>
      <c r="J806" s="411">
        <v>5.5</v>
      </c>
      <c r="K806" s="411">
        <v>7.1</v>
      </c>
      <c r="L806" s="411">
        <v>7.2</v>
      </c>
      <c r="M806" s="411">
        <v>4.9000000000000004</v>
      </c>
      <c r="N806" s="411">
        <v>17.2</v>
      </c>
      <c r="O806" s="411">
        <v>2.2999999999999998</v>
      </c>
      <c r="P806" s="411">
        <v>2.1</v>
      </c>
      <c r="Q806" s="411">
        <v>1.3</v>
      </c>
      <c r="R806" s="411">
        <v>4.5</v>
      </c>
      <c r="T806"/>
      <c r="V806" s="410"/>
    </row>
    <row r="807" spans="1:22">
      <c r="A807" s="411" t="s">
        <v>1105</v>
      </c>
      <c r="B807" s="412">
        <v>806</v>
      </c>
      <c r="C807" s="413" t="s">
        <v>1135</v>
      </c>
      <c r="D807" s="413" t="s">
        <v>1133</v>
      </c>
      <c r="E807" s="414" t="s">
        <v>1455</v>
      </c>
      <c r="F807" s="413" t="s">
        <v>1107</v>
      </c>
      <c r="G807" s="412" t="s">
        <v>1115</v>
      </c>
      <c r="H807" s="414" t="str">
        <f t="shared" si="12"/>
        <v>Ceuta o MelillaBloqueB.ExistenteB3</v>
      </c>
      <c r="I807" s="411">
        <v>10.7</v>
      </c>
      <c r="J807" s="411">
        <v>8.9</v>
      </c>
      <c r="K807" s="411">
        <v>16.5</v>
      </c>
      <c r="L807" s="411">
        <v>11.7</v>
      </c>
      <c r="M807" s="411">
        <v>5.8</v>
      </c>
      <c r="N807" s="411">
        <v>32.5</v>
      </c>
      <c r="O807" s="411">
        <v>4.4000000000000004</v>
      </c>
      <c r="P807" s="411">
        <v>3.4</v>
      </c>
      <c r="Q807" s="411">
        <v>1.6</v>
      </c>
      <c r="R807" s="411">
        <v>8.6</v>
      </c>
      <c r="T807"/>
      <c r="V807" s="410"/>
    </row>
    <row r="808" spans="1:22">
      <c r="A808" s="411" t="s">
        <v>1105</v>
      </c>
      <c r="B808" s="412">
        <v>807</v>
      </c>
      <c r="C808" s="413" t="s">
        <v>1135</v>
      </c>
      <c r="D808" s="413" t="s">
        <v>1133</v>
      </c>
      <c r="E808" s="414" t="s">
        <v>1456</v>
      </c>
      <c r="F808" s="413" t="s">
        <v>1107</v>
      </c>
      <c r="G808" s="412" t="s">
        <v>1115</v>
      </c>
      <c r="H808" s="414" t="str">
        <f t="shared" si="12"/>
        <v>Ceuta o MelillaBloqueC.ExistenteB3</v>
      </c>
      <c r="I808" s="411">
        <v>19.2</v>
      </c>
      <c r="J808" s="411">
        <v>13.9</v>
      </c>
      <c r="K808" s="411">
        <v>29.8</v>
      </c>
      <c r="L808" s="411">
        <v>18.2</v>
      </c>
      <c r="M808" s="411">
        <v>7</v>
      </c>
      <c r="N808" s="411">
        <v>55</v>
      </c>
      <c r="O808" s="411">
        <v>7.4</v>
      </c>
      <c r="P808" s="411">
        <v>5.3</v>
      </c>
      <c r="Q808" s="411">
        <v>1.9</v>
      </c>
      <c r="R808" s="411">
        <v>14.5</v>
      </c>
      <c r="T808"/>
      <c r="V808" s="410"/>
    </row>
    <row r="809" spans="1:22">
      <c r="A809" s="411" t="s">
        <v>1105</v>
      </c>
      <c r="B809" s="412">
        <v>808</v>
      </c>
      <c r="C809" s="413" t="s">
        <v>1135</v>
      </c>
      <c r="D809" s="413" t="s">
        <v>1133</v>
      </c>
      <c r="E809" s="414" t="s">
        <v>1457</v>
      </c>
      <c r="F809" s="413" t="s">
        <v>1107</v>
      </c>
      <c r="G809" s="412" t="s">
        <v>1115</v>
      </c>
      <c r="H809" s="414" t="str">
        <f t="shared" si="12"/>
        <v>Ceuta o MelillaBloqueD.ExistenteB3</v>
      </c>
      <c r="I809" s="411">
        <v>32.200000000000003</v>
      </c>
      <c r="J809" s="411">
        <v>21.3</v>
      </c>
      <c r="K809" s="411">
        <v>49.9</v>
      </c>
      <c r="L809" s="411">
        <v>27.9</v>
      </c>
      <c r="M809" s="411">
        <v>8.8000000000000007</v>
      </c>
      <c r="N809" s="411">
        <v>88.2</v>
      </c>
      <c r="O809" s="411">
        <v>11.8</v>
      </c>
      <c r="P809" s="411">
        <v>8.1</v>
      </c>
      <c r="Q809" s="411">
        <v>2.4</v>
      </c>
      <c r="R809" s="411">
        <v>23.2</v>
      </c>
      <c r="T809"/>
      <c r="V809" s="410"/>
    </row>
    <row r="810" spans="1:22">
      <c r="A810" s="411" t="s">
        <v>1105</v>
      </c>
      <c r="B810" s="412">
        <v>809</v>
      </c>
      <c r="C810" s="413" t="s">
        <v>1135</v>
      </c>
      <c r="D810" s="413" t="s">
        <v>1133</v>
      </c>
      <c r="E810" s="414" t="s">
        <v>1458</v>
      </c>
      <c r="F810" s="413" t="s">
        <v>1107</v>
      </c>
      <c r="G810" s="412" t="s">
        <v>1115</v>
      </c>
      <c r="H810" s="414" t="str">
        <f t="shared" si="12"/>
        <v>Ceuta o MelillaBloqueE.ExistenteB3</v>
      </c>
      <c r="I810" s="411">
        <v>64.3</v>
      </c>
      <c r="J810" s="411">
        <v>26.3</v>
      </c>
      <c r="K810" s="411">
        <v>127.9</v>
      </c>
      <c r="L810" s="411">
        <v>34.5</v>
      </c>
      <c r="M810" s="411">
        <v>20.8</v>
      </c>
      <c r="N810" s="411">
        <v>183.2</v>
      </c>
      <c r="O810" s="411">
        <v>34.700000000000003</v>
      </c>
      <c r="P810" s="411">
        <v>10</v>
      </c>
      <c r="Q810" s="411">
        <v>5.7</v>
      </c>
      <c r="R810" s="411">
        <v>50.4</v>
      </c>
      <c r="T810"/>
      <c r="V810" s="410"/>
    </row>
    <row r="811" spans="1:22">
      <c r="A811" s="411" t="s">
        <v>1105</v>
      </c>
      <c r="B811" s="412">
        <v>810</v>
      </c>
      <c r="C811" s="413" t="s">
        <v>1135</v>
      </c>
      <c r="D811" s="413" t="s">
        <v>1133</v>
      </c>
      <c r="E811" s="414" t="s">
        <v>1459</v>
      </c>
      <c r="F811" s="413" t="s">
        <v>1107</v>
      </c>
      <c r="G811" s="412" t="s">
        <v>1115</v>
      </c>
      <c r="H811" s="414" t="str">
        <f t="shared" si="12"/>
        <v>Ceuta o MelillaBloqueF.ExistenteB3</v>
      </c>
      <c r="I811" s="411">
        <v>70.099999999999994</v>
      </c>
      <c r="J811" s="411">
        <v>32.4</v>
      </c>
      <c r="K811" s="411">
        <v>139.5</v>
      </c>
      <c r="L811" s="411">
        <v>42.4</v>
      </c>
      <c r="M811" s="411">
        <v>22.7</v>
      </c>
      <c r="N811" s="411">
        <v>199.7</v>
      </c>
      <c r="O811" s="411">
        <v>40.6</v>
      </c>
      <c r="P811" s="411">
        <v>12.3</v>
      </c>
      <c r="Q811" s="411">
        <v>6.6</v>
      </c>
      <c r="R811" s="411">
        <v>56.9</v>
      </c>
      <c r="T811"/>
      <c r="V811" s="410"/>
    </row>
    <row r="812" spans="1:22">
      <c r="A812" s="411" t="s">
        <v>1105</v>
      </c>
      <c r="B812" s="412">
        <v>811</v>
      </c>
      <c r="C812" s="413" t="s">
        <v>1135</v>
      </c>
      <c r="D812" s="413" t="s">
        <v>1133</v>
      </c>
      <c r="E812" s="414" t="s">
        <v>1454</v>
      </c>
      <c r="F812" s="413" t="s">
        <v>1107</v>
      </c>
      <c r="G812" s="412" t="s">
        <v>1116</v>
      </c>
      <c r="H812" s="414" t="str">
        <f t="shared" si="12"/>
        <v>Ceuta o MelillaBloqueA.ExistenteB4</v>
      </c>
      <c r="I812" s="411">
        <v>4.5999999999999996</v>
      </c>
      <c r="J812" s="411">
        <v>7.8</v>
      </c>
      <c r="K812" s="411">
        <v>7.1</v>
      </c>
      <c r="L812" s="411">
        <v>10.199999999999999</v>
      </c>
      <c r="M812" s="411">
        <v>4.8</v>
      </c>
      <c r="N812" s="411">
        <v>22.1</v>
      </c>
      <c r="O812" s="411">
        <v>2.2999999999999998</v>
      </c>
      <c r="P812" s="411">
        <v>2.9</v>
      </c>
      <c r="Q812" s="411">
        <v>1.3</v>
      </c>
      <c r="R812" s="411">
        <v>5.9</v>
      </c>
      <c r="T812"/>
      <c r="V812" s="410"/>
    </row>
    <row r="813" spans="1:22">
      <c r="A813" s="411" t="s">
        <v>1105</v>
      </c>
      <c r="B813" s="412">
        <v>812</v>
      </c>
      <c r="C813" s="413" t="s">
        <v>1135</v>
      </c>
      <c r="D813" s="413" t="s">
        <v>1133</v>
      </c>
      <c r="E813" s="414" t="s">
        <v>1455</v>
      </c>
      <c r="F813" s="413" t="s">
        <v>1107</v>
      </c>
      <c r="G813" s="412" t="s">
        <v>1116</v>
      </c>
      <c r="H813" s="414" t="str">
        <f t="shared" si="12"/>
        <v>Ceuta o MelillaBloqueB.ExistenteB4</v>
      </c>
      <c r="I813" s="411">
        <v>10.7</v>
      </c>
      <c r="J813" s="411">
        <v>12.6</v>
      </c>
      <c r="K813" s="411">
        <v>16.5</v>
      </c>
      <c r="L813" s="411">
        <v>16.5</v>
      </c>
      <c r="M813" s="411">
        <v>5.7</v>
      </c>
      <c r="N813" s="411">
        <v>38.200000000000003</v>
      </c>
      <c r="O813" s="411">
        <v>4.4000000000000004</v>
      </c>
      <c r="P813" s="411">
        <v>4.8</v>
      </c>
      <c r="Q813" s="411">
        <v>1.6</v>
      </c>
      <c r="R813" s="411">
        <v>10.199999999999999</v>
      </c>
      <c r="T813"/>
      <c r="V813" s="410"/>
    </row>
    <row r="814" spans="1:22">
      <c r="A814" s="411" t="s">
        <v>1105</v>
      </c>
      <c r="B814" s="412">
        <v>813</v>
      </c>
      <c r="C814" s="413" t="s">
        <v>1135</v>
      </c>
      <c r="D814" s="413" t="s">
        <v>1133</v>
      </c>
      <c r="E814" s="414" t="s">
        <v>1456</v>
      </c>
      <c r="F814" s="413" t="s">
        <v>1107</v>
      </c>
      <c r="G814" s="412" t="s">
        <v>1116</v>
      </c>
      <c r="H814" s="414" t="str">
        <f t="shared" si="12"/>
        <v>Ceuta o MelillaBloqueC.ExistenteB4</v>
      </c>
      <c r="I814" s="411">
        <v>19.2</v>
      </c>
      <c r="J814" s="411">
        <v>19.5</v>
      </c>
      <c r="K814" s="411">
        <v>29.8</v>
      </c>
      <c r="L814" s="411">
        <v>25.5</v>
      </c>
      <c r="M814" s="411">
        <v>6.9</v>
      </c>
      <c r="N814" s="411">
        <v>62.3</v>
      </c>
      <c r="O814" s="411">
        <v>7.4</v>
      </c>
      <c r="P814" s="411">
        <v>7.4</v>
      </c>
      <c r="Q814" s="411">
        <v>1.9</v>
      </c>
      <c r="R814" s="411">
        <v>16.600000000000001</v>
      </c>
      <c r="T814"/>
      <c r="V814" s="410"/>
    </row>
    <row r="815" spans="1:22">
      <c r="A815" s="411" t="s">
        <v>1105</v>
      </c>
      <c r="B815" s="412">
        <v>814</v>
      </c>
      <c r="C815" s="413" t="s">
        <v>1135</v>
      </c>
      <c r="D815" s="413" t="s">
        <v>1133</v>
      </c>
      <c r="E815" s="414" t="s">
        <v>1457</v>
      </c>
      <c r="F815" s="413" t="s">
        <v>1107</v>
      </c>
      <c r="G815" s="412" t="s">
        <v>1116</v>
      </c>
      <c r="H815" s="414" t="str">
        <f t="shared" si="12"/>
        <v>Ceuta o MelillaBloqueD.ExistenteB4</v>
      </c>
      <c r="I815" s="411">
        <v>32.200000000000003</v>
      </c>
      <c r="J815" s="411">
        <v>30</v>
      </c>
      <c r="K815" s="411">
        <v>49.9</v>
      </c>
      <c r="L815" s="411">
        <v>39.299999999999997</v>
      </c>
      <c r="M815" s="411">
        <v>8.6999999999999993</v>
      </c>
      <c r="N815" s="411">
        <v>97.8</v>
      </c>
      <c r="O815" s="411">
        <v>11.8</v>
      </c>
      <c r="P815" s="411">
        <v>11.4</v>
      </c>
      <c r="Q815" s="411">
        <v>2.4</v>
      </c>
      <c r="R815" s="411">
        <v>26.1</v>
      </c>
      <c r="T815"/>
      <c r="V815" s="410"/>
    </row>
    <row r="816" spans="1:22">
      <c r="A816" s="411" t="s">
        <v>1105</v>
      </c>
      <c r="B816" s="412">
        <v>815</v>
      </c>
      <c r="C816" s="413" t="s">
        <v>1135</v>
      </c>
      <c r="D816" s="413" t="s">
        <v>1133</v>
      </c>
      <c r="E816" s="414" t="s">
        <v>1458</v>
      </c>
      <c r="F816" s="413" t="s">
        <v>1107</v>
      </c>
      <c r="G816" s="412" t="s">
        <v>1116</v>
      </c>
      <c r="H816" s="414" t="str">
        <f t="shared" si="12"/>
        <v>Ceuta o MelillaBloqueE.ExistenteB4</v>
      </c>
      <c r="I816" s="411">
        <v>64.3</v>
      </c>
      <c r="J816" s="411">
        <v>36.9</v>
      </c>
      <c r="K816" s="411">
        <v>127.9</v>
      </c>
      <c r="L816" s="411">
        <v>48.3</v>
      </c>
      <c r="M816" s="411">
        <v>20.399999999999999</v>
      </c>
      <c r="N816" s="411">
        <v>196.6</v>
      </c>
      <c r="O816" s="411">
        <v>34.700000000000003</v>
      </c>
      <c r="P816" s="411">
        <v>14</v>
      </c>
      <c r="Q816" s="411">
        <v>5.6</v>
      </c>
      <c r="R816" s="411">
        <v>54.3</v>
      </c>
      <c r="T816"/>
      <c r="V816" s="410"/>
    </row>
    <row r="817" spans="1:22">
      <c r="A817" s="411" t="s">
        <v>1105</v>
      </c>
      <c r="B817" s="412">
        <v>816</v>
      </c>
      <c r="C817" s="413" t="s">
        <v>1135</v>
      </c>
      <c r="D817" s="413" t="s">
        <v>1133</v>
      </c>
      <c r="E817" s="414" t="s">
        <v>1459</v>
      </c>
      <c r="F817" s="413" t="s">
        <v>1107</v>
      </c>
      <c r="G817" s="412" t="s">
        <v>1116</v>
      </c>
      <c r="H817" s="414" t="str">
        <f t="shared" si="12"/>
        <v>Ceuta o MelillaBloqueF.ExistenteB4</v>
      </c>
      <c r="I817" s="411">
        <v>70.099999999999994</v>
      </c>
      <c r="J817" s="411">
        <v>45.4</v>
      </c>
      <c r="K817" s="411">
        <v>139.5</v>
      </c>
      <c r="L817" s="411">
        <v>59.4</v>
      </c>
      <c r="M817" s="411">
        <v>22.2</v>
      </c>
      <c r="N817" s="411">
        <v>214.3</v>
      </c>
      <c r="O817" s="411">
        <v>40.6</v>
      </c>
      <c r="P817" s="411">
        <v>17.2</v>
      </c>
      <c r="Q817" s="411">
        <v>6.5</v>
      </c>
      <c r="R817" s="411">
        <v>59.2</v>
      </c>
      <c r="T817"/>
      <c r="V817" s="410"/>
    </row>
    <row r="818" spans="1:22">
      <c r="A818" s="411" t="s">
        <v>1105</v>
      </c>
      <c r="B818" s="412">
        <v>817</v>
      </c>
      <c r="C818" s="413" t="s">
        <v>1135</v>
      </c>
      <c r="D818" s="413" t="s">
        <v>1133</v>
      </c>
      <c r="E818" s="414" t="s">
        <v>1454</v>
      </c>
      <c r="F818" s="413" t="s">
        <v>1107</v>
      </c>
      <c r="G818" s="412" t="s">
        <v>1117</v>
      </c>
      <c r="H818" s="414" t="str">
        <f t="shared" si="12"/>
        <v>Ceuta o MelillaBloqueA.ExistenteC1</v>
      </c>
      <c r="I818" s="411">
        <v>7.7</v>
      </c>
      <c r="J818" s="411" t="s">
        <v>1122</v>
      </c>
      <c r="K818" s="411">
        <v>12</v>
      </c>
      <c r="L818" s="411" t="s">
        <v>1122</v>
      </c>
      <c r="M818" s="411">
        <v>5.8</v>
      </c>
      <c r="N818" s="411">
        <v>23.3</v>
      </c>
      <c r="O818" s="411">
        <v>3.9</v>
      </c>
      <c r="P818" s="411" t="s">
        <v>1122</v>
      </c>
      <c r="Q818" s="411">
        <v>1.6</v>
      </c>
      <c r="R818" s="411">
        <v>5.8</v>
      </c>
      <c r="T818"/>
      <c r="V818" s="410"/>
    </row>
    <row r="819" spans="1:22">
      <c r="A819" s="411" t="s">
        <v>1105</v>
      </c>
      <c r="B819" s="412">
        <v>818</v>
      </c>
      <c r="C819" s="413" t="s">
        <v>1135</v>
      </c>
      <c r="D819" s="413" t="s">
        <v>1133</v>
      </c>
      <c r="E819" s="414" t="s">
        <v>1455</v>
      </c>
      <c r="F819" s="413" t="s">
        <v>1107</v>
      </c>
      <c r="G819" s="412" t="s">
        <v>1117</v>
      </c>
      <c r="H819" s="414" t="str">
        <f t="shared" si="12"/>
        <v>Ceuta o MelillaBloqueB.ExistenteC1</v>
      </c>
      <c r="I819" s="411">
        <v>17.899999999999999</v>
      </c>
      <c r="J819" s="411" t="s">
        <v>1122</v>
      </c>
      <c r="K819" s="411">
        <v>27.8</v>
      </c>
      <c r="L819" s="411" t="s">
        <v>1122</v>
      </c>
      <c r="M819" s="411">
        <v>6.9</v>
      </c>
      <c r="N819" s="411">
        <v>37.9</v>
      </c>
      <c r="O819" s="411">
        <v>7.3</v>
      </c>
      <c r="P819" s="411" t="s">
        <v>1122</v>
      </c>
      <c r="Q819" s="411">
        <v>1.9</v>
      </c>
      <c r="R819" s="411">
        <v>9.4</v>
      </c>
      <c r="T819"/>
      <c r="V819" s="410"/>
    </row>
    <row r="820" spans="1:22">
      <c r="A820" s="411" t="s">
        <v>1105</v>
      </c>
      <c r="B820" s="412">
        <v>819</v>
      </c>
      <c r="C820" s="413" t="s">
        <v>1135</v>
      </c>
      <c r="D820" s="413" t="s">
        <v>1133</v>
      </c>
      <c r="E820" s="414" t="s">
        <v>1456</v>
      </c>
      <c r="F820" s="413" t="s">
        <v>1107</v>
      </c>
      <c r="G820" s="412" t="s">
        <v>1117</v>
      </c>
      <c r="H820" s="414" t="str">
        <f t="shared" si="12"/>
        <v>Ceuta o MelillaBloqueC.ExistenteC1</v>
      </c>
      <c r="I820" s="411">
        <v>32.4</v>
      </c>
      <c r="J820" s="411" t="s">
        <v>1122</v>
      </c>
      <c r="K820" s="411">
        <v>50.1</v>
      </c>
      <c r="L820" s="411" t="s">
        <v>1122</v>
      </c>
      <c r="M820" s="411">
        <v>8.3000000000000007</v>
      </c>
      <c r="N820" s="411">
        <v>58.7</v>
      </c>
      <c r="O820" s="411">
        <v>12.4</v>
      </c>
      <c r="P820" s="411" t="s">
        <v>1122</v>
      </c>
      <c r="Q820" s="411">
        <v>2.2999999999999998</v>
      </c>
      <c r="R820" s="411">
        <v>14.6</v>
      </c>
      <c r="T820"/>
      <c r="V820" s="410"/>
    </row>
    <row r="821" spans="1:22">
      <c r="A821" s="411" t="s">
        <v>1105</v>
      </c>
      <c r="B821" s="412">
        <v>820</v>
      </c>
      <c r="C821" s="413" t="s">
        <v>1135</v>
      </c>
      <c r="D821" s="413" t="s">
        <v>1133</v>
      </c>
      <c r="E821" s="414" t="s">
        <v>1457</v>
      </c>
      <c r="F821" s="413" t="s">
        <v>1107</v>
      </c>
      <c r="G821" s="412" t="s">
        <v>1117</v>
      </c>
      <c r="H821" s="414" t="str">
        <f t="shared" si="12"/>
        <v>Ceuta o MelillaBloqueD.ExistenteC1</v>
      </c>
      <c r="I821" s="411">
        <v>54.2</v>
      </c>
      <c r="J821" s="411" t="s">
        <v>1122</v>
      </c>
      <c r="K821" s="411">
        <v>83.9</v>
      </c>
      <c r="L821" s="411" t="s">
        <v>1122</v>
      </c>
      <c r="M821" s="411">
        <v>10.5</v>
      </c>
      <c r="N821" s="411">
        <v>90.2</v>
      </c>
      <c r="O821" s="411">
        <v>19.899999999999999</v>
      </c>
      <c r="P821" s="411" t="s">
        <v>1122</v>
      </c>
      <c r="Q821" s="411">
        <v>2.9</v>
      </c>
      <c r="R821" s="411">
        <v>22.5</v>
      </c>
      <c r="T821"/>
      <c r="V821" s="410"/>
    </row>
    <row r="822" spans="1:22">
      <c r="A822" s="411" t="s">
        <v>1105</v>
      </c>
      <c r="B822" s="412">
        <v>821</v>
      </c>
      <c r="C822" s="413" t="s">
        <v>1135</v>
      </c>
      <c r="D822" s="413" t="s">
        <v>1133</v>
      </c>
      <c r="E822" s="414" t="s">
        <v>1458</v>
      </c>
      <c r="F822" s="413" t="s">
        <v>1107</v>
      </c>
      <c r="G822" s="412" t="s">
        <v>1117</v>
      </c>
      <c r="H822" s="414" t="str">
        <f t="shared" si="12"/>
        <v>Ceuta o MelillaBloqueE.ExistenteC1</v>
      </c>
      <c r="I822" s="411">
        <v>99.8</v>
      </c>
      <c r="J822" s="411" t="s">
        <v>1122</v>
      </c>
      <c r="K822" s="411">
        <v>198.6</v>
      </c>
      <c r="L822" s="411" t="s">
        <v>1122</v>
      </c>
      <c r="M822" s="411">
        <v>21.5</v>
      </c>
      <c r="N822" s="411">
        <v>220</v>
      </c>
      <c r="O822" s="411">
        <v>53.9</v>
      </c>
      <c r="P822" s="411" t="s">
        <v>1122</v>
      </c>
      <c r="Q822" s="411">
        <v>5.9</v>
      </c>
      <c r="R822" s="411">
        <v>59.7</v>
      </c>
      <c r="T822"/>
      <c r="V822" s="410"/>
    </row>
    <row r="823" spans="1:22">
      <c r="A823" s="411" t="s">
        <v>1105</v>
      </c>
      <c r="B823" s="412">
        <v>822</v>
      </c>
      <c r="C823" s="413" t="s">
        <v>1135</v>
      </c>
      <c r="D823" s="413" t="s">
        <v>1133</v>
      </c>
      <c r="E823" s="414" t="s">
        <v>1459</v>
      </c>
      <c r="F823" s="413" t="s">
        <v>1107</v>
      </c>
      <c r="G823" s="412" t="s">
        <v>1117</v>
      </c>
      <c r="H823" s="414" t="str">
        <f t="shared" si="12"/>
        <v>Ceuta o MelillaBloqueF.ExistenteC1</v>
      </c>
      <c r="I823" s="411">
        <v>108.8</v>
      </c>
      <c r="J823" s="411" t="s">
        <v>1122</v>
      </c>
      <c r="K823" s="411">
        <v>232.3</v>
      </c>
      <c r="L823" s="411" t="s">
        <v>1122</v>
      </c>
      <c r="M823" s="411">
        <v>23.4</v>
      </c>
      <c r="N823" s="411">
        <v>248.6</v>
      </c>
      <c r="O823" s="411">
        <v>63</v>
      </c>
      <c r="P823" s="411" t="s">
        <v>1122</v>
      </c>
      <c r="Q823" s="411">
        <v>6.9</v>
      </c>
      <c r="R823" s="411">
        <v>71.7</v>
      </c>
      <c r="T823"/>
      <c r="V823" s="410"/>
    </row>
    <row r="824" spans="1:22">
      <c r="A824" s="411" t="s">
        <v>1105</v>
      </c>
      <c r="B824" s="412">
        <v>823</v>
      </c>
      <c r="C824" s="413" t="s">
        <v>1135</v>
      </c>
      <c r="D824" s="413" t="s">
        <v>1133</v>
      </c>
      <c r="E824" s="414" t="s">
        <v>1454</v>
      </c>
      <c r="F824" s="413" t="s">
        <v>1107</v>
      </c>
      <c r="G824" s="412" t="s">
        <v>1118</v>
      </c>
      <c r="H824" s="414" t="str">
        <f t="shared" si="12"/>
        <v>Ceuta o MelillaBloqueA.ExistenteC2</v>
      </c>
      <c r="I824" s="411">
        <v>7.7</v>
      </c>
      <c r="J824" s="411">
        <v>2.1</v>
      </c>
      <c r="K824" s="411">
        <v>12</v>
      </c>
      <c r="L824" s="411">
        <v>2.7</v>
      </c>
      <c r="M824" s="411">
        <v>5.8</v>
      </c>
      <c r="N824" s="411">
        <v>26.8</v>
      </c>
      <c r="O824" s="411">
        <v>3.9</v>
      </c>
      <c r="P824" s="411">
        <v>0.8</v>
      </c>
      <c r="Q824" s="411">
        <v>1.6</v>
      </c>
      <c r="R824" s="411">
        <v>6.8</v>
      </c>
      <c r="T824"/>
      <c r="V824" s="410"/>
    </row>
    <row r="825" spans="1:22">
      <c r="A825" s="411" t="s">
        <v>1105</v>
      </c>
      <c r="B825" s="412">
        <v>824</v>
      </c>
      <c r="C825" s="413" t="s">
        <v>1135</v>
      </c>
      <c r="D825" s="413" t="s">
        <v>1133</v>
      </c>
      <c r="E825" s="414" t="s">
        <v>1455</v>
      </c>
      <c r="F825" s="413" t="s">
        <v>1107</v>
      </c>
      <c r="G825" s="412" t="s">
        <v>1118</v>
      </c>
      <c r="H825" s="414" t="str">
        <f t="shared" si="12"/>
        <v>Ceuta o MelillaBloqueB.ExistenteC2</v>
      </c>
      <c r="I825" s="411">
        <v>17.899999999999999</v>
      </c>
      <c r="J825" s="411">
        <v>3.9</v>
      </c>
      <c r="K825" s="411">
        <v>27.8</v>
      </c>
      <c r="L825" s="411">
        <v>5.0999999999999996</v>
      </c>
      <c r="M825" s="411">
        <v>6.8</v>
      </c>
      <c r="N825" s="411">
        <v>43.4</v>
      </c>
      <c r="O825" s="411">
        <v>7.3</v>
      </c>
      <c r="P825" s="411">
        <v>1.5</v>
      </c>
      <c r="Q825" s="411">
        <v>1.9</v>
      </c>
      <c r="R825" s="411">
        <v>11</v>
      </c>
      <c r="T825"/>
      <c r="V825" s="410"/>
    </row>
    <row r="826" spans="1:22">
      <c r="A826" s="411" t="s">
        <v>1105</v>
      </c>
      <c r="B826" s="412">
        <v>825</v>
      </c>
      <c r="C826" s="413" t="s">
        <v>1135</v>
      </c>
      <c r="D826" s="413" t="s">
        <v>1133</v>
      </c>
      <c r="E826" s="414" t="s">
        <v>1456</v>
      </c>
      <c r="F826" s="413" t="s">
        <v>1107</v>
      </c>
      <c r="G826" s="412" t="s">
        <v>1118</v>
      </c>
      <c r="H826" s="414" t="str">
        <f t="shared" si="12"/>
        <v>Ceuta o MelillaBloqueC.ExistenteC2</v>
      </c>
      <c r="I826" s="411">
        <v>32.4</v>
      </c>
      <c r="J826" s="411">
        <v>6.6</v>
      </c>
      <c r="K826" s="411">
        <v>50.1</v>
      </c>
      <c r="L826" s="411">
        <v>8.6999999999999993</v>
      </c>
      <c r="M826" s="411">
        <v>8.3000000000000007</v>
      </c>
      <c r="N826" s="411">
        <v>67.3</v>
      </c>
      <c r="O826" s="411">
        <v>12.4</v>
      </c>
      <c r="P826" s="411">
        <v>2.5</v>
      </c>
      <c r="Q826" s="411">
        <v>2.2999999999999998</v>
      </c>
      <c r="R826" s="411">
        <v>17.100000000000001</v>
      </c>
      <c r="T826"/>
      <c r="V826" s="410"/>
    </row>
    <row r="827" spans="1:22">
      <c r="A827" s="411" t="s">
        <v>1105</v>
      </c>
      <c r="B827" s="412">
        <v>826</v>
      </c>
      <c r="C827" s="413" t="s">
        <v>1135</v>
      </c>
      <c r="D827" s="413" t="s">
        <v>1133</v>
      </c>
      <c r="E827" s="414" t="s">
        <v>1457</v>
      </c>
      <c r="F827" s="413" t="s">
        <v>1107</v>
      </c>
      <c r="G827" s="412" t="s">
        <v>1118</v>
      </c>
      <c r="H827" s="414" t="str">
        <f t="shared" si="12"/>
        <v>Ceuta o MelillaBloqueD.ExistenteC2</v>
      </c>
      <c r="I827" s="411">
        <v>54.2</v>
      </c>
      <c r="J827" s="411">
        <v>10.6</v>
      </c>
      <c r="K827" s="411">
        <v>83.9</v>
      </c>
      <c r="L827" s="411">
        <v>13.9</v>
      </c>
      <c r="M827" s="411">
        <v>10.4</v>
      </c>
      <c r="N827" s="411">
        <v>103.4</v>
      </c>
      <c r="O827" s="411">
        <v>19.899999999999999</v>
      </c>
      <c r="P827" s="411">
        <v>4</v>
      </c>
      <c r="Q827" s="411">
        <v>2.8</v>
      </c>
      <c r="R827" s="411">
        <v>26.3</v>
      </c>
      <c r="T827"/>
      <c r="V827" s="410"/>
    </row>
    <row r="828" spans="1:22">
      <c r="A828" s="411" t="s">
        <v>1105</v>
      </c>
      <c r="B828" s="412">
        <v>827</v>
      </c>
      <c r="C828" s="413" t="s">
        <v>1135</v>
      </c>
      <c r="D828" s="413" t="s">
        <v>1133</v>
      </c>
      <c r="E828" s="414" t="s">
        <v>1458</v>
      </c>
      <c r="F828" s="413" t="s">
        <v>1107</v>
      </c>
      <c r="G828" s="412" t="s">
        <v>1118</v>
      </c>
      <c r="H828" s="414" t="str">
        <f t="shared" si="12"/>
        <v>Ceuta o MelillaBloqueE.ExistenteC2</v>
      </c>
      <c r="I828" s="411">
        <v>99.8</v>
      </c>
      <c r="J828" s="411">
        <v>12.8</v>
      </c>
      <c r="K828" s="411">
        <v>198.6</v>
      </c>
      <c r="L828" s="411">
        <v>16.7</v>
      </c>
      <c r="M828" s="411">
        <v>21.3</v>
      </c>
      <c r="N828" s="411">
        <v>236.6</v>
      </c>
      <c r="O828" s="411">
        <v>53.9</v>
      </c>
      <c r="P828" s="411">
        <v>4.9000000000000004</v>
      </c>
      <c r="Q828" s="411">
        <v>5.8</v>
      </c>
      <c r="R828" s="411">
        <v>64.5</v>
      </c>
      <c r="T828"/>
      <c r="V828" s="410"/>
    </row>
    <row r="829" spans="1:22">
      <c r="A829" s="411" t="s">
        <v>1105</v>
      </c>
      <c r="B829" s="412">
        <v>828</v>
      </c>
      <c r="C829" s="413" t="s">
        <v>1135</v>
      </c>
      <c r="D829" s="413" t="s">
        <v>1133</v>
      </c>
      <c r="E829" s="414" t="s">
        <v>1459</v>
      </c>
      <c r="F829" s="413" t="s">
        <v>1107</v>
      </c>
      <c r="G829" s="412" t="s">
        <v>1118</v>
      </c>
      <c r="H829" s="414" t="str">
        <f t="shared" si="12"/>
        <v>Ceuta o MelillaBloqueF.ExistenteC2</v>
      </c>
      <c r="I829" s="411">
        <v>108.8</v>
      </c>
      <c r="J829" s="411">
        <v>15.7</v>
      </c>
      <c r="K829" s="411">
        <v>232.3</v>
      </c>
      <c r="L829" s="411">
        <v>20.6</v>
      </c>
      <c r="M829" s="411">
        <v>23.2</v>
      </c>
      <c r="N829" s="411">
        <v>267.3</v>
      </c>
      <c r="O829" s="411">
        <v>63</v>
      </c>
      <c r="P829" s="411">
        <v>6</v>
      </c>
      <c r="Q829" s="411">
        <v>6.8</v>
      </c>
      <c r="R829" s="411">
        <v>75.5</v>
      </c>
      <c r="T829"/>
      <c r="V829" s="410"/>
    </row>
    <row r="830" spans="1:22">
      <c r="A830" s="411" t="s">
        <v>1105</v>
      </c>
      <c r="B830" s="412">
        <v>829</v>
      </c>
      <c r="C830" s="413" t="s">
        <v>1135</v>
      </c>
      <c r="D830" s="413" t="s">
        <v>1133</v>
      </c>
      <c r="E830" s="414" t="s">
        <v>1454</v>
      </c>
      <c r="F830" s="413" t="s">
        <v>1107</v>
      </c>
      <c r="G830" s="412" t="s">
        <v>1119</v>
      </c>
      <c r="H830" s="414" t="str">
        <f t="shared" si="12"/>
        <v>Ceuta o MelillaBloqueA.ExistenteC3</v>
      </c>
      <c r="I830" s="411">
        <v>7.7</v>
      </c>
      <c r="J830" s="411">
        <v>5.5</v>
      </c>
      <c r="K830" s="411">
        <v>12</v>
      </c>
      <c r="L830" s="411">
        <v>7.2</v>
      </c>
      <c r="M830" s="411">
        <v>5.8</v>
      </c>
      <c r="N830" s="411">
        <v>27.2</v>
      </c>
      <c r="O830" s="411">
        <v>3.9</v>
      </c>
      <c r="P830" s="411">
        <v>2.1</v>
      </c>
      <c r="Q830" s="411">
        <v>1.6</v>
      </c>
      <c r="R830" s="411">
        <v>7</v>
      </c>
      <c r="T830"/>
      <c r="V830" s="410"/>
    </row>
    <row r="831" spans="1:22">
      <c r="A831" s="411" t="s">
        <v>1105</v>
      </c>
      <c r="B831" s="412">
        <v>830</v>
      </c>
      <c r="C831" s="413" t="s">
        <v>1135</v>
      </c>
      <c r="D831" s="413" t="s">
        <v>1133</v>
      </c>
      <c r="E831" s="414" t="s">
        <v>1455</v>
      </c>
      <c r="F831" s="413" t="s">
        <v>1107</v>
      </c>
      <c r="G831" s="412" t="s">
        <v>1119</v>
      </c>
      <c r="H831" s="414" t="str">
        <f t="shared" si="12"/>
        <v>Ceuta o MelillaBloqueB.ExistenteC3</v>
      </c>
      <c r="I831" s="411">
        <v>17.899999999999999</v>
      </c>
      <c r="J831" s="411">
        <v>8.9</v>
      </c>
      <c r="K831" s="411">
        <v>27.8</v>
      </c>
      <c r="L831" s="411">
        <v>11.7</v>
      </c>
      <c r="M831" s="411">
        <v>6.8</v>
      </c>
      <c r="N831" s="411">
        <v>47</v>
      </c>
      <c r="O831" s="411">
        <v>7.3</v>
      </c>
      <c r="P831" s="411">
        <v>3.4</v>
      </c>
      <c r="Q831" s="411">
        <v>1.9</v>
      </c>
      <c r="R831" s="411">
        <v>12.2</v>
      </c>
      <c r="T831"/>
      <c r="V831" s="410"/>
    </row>
    <row r="832" spans="1:22">
      <c r="A832" s="411" t="s">
        <v>1105</v>
      </c>
      <c r="B832" s="412">
        <v>831</v>
      </c>
      <c r="C832" s="413" t="s">
        <v>1135</v>
      </c>
      <c r="D832" s="413" t="s">
        <v>1133</v>
      </c>
      <c r="E832" s="414" t="s">
        <v>1456</v>
      </c>
      <c r="F832" s="413" t="s">
        <v>1107</v>
      </c>
      <c r="G832" s="412" t="s">
        <v>1119</v>
      </c>
      <c r="H832" s="414" t="str">
        <f t="shared" si="12"/>
        <v>Ceuta o MelillaBloqueC.ExistenteC3</v>
      </c>
      <c r="I832" s="411">
        <v>32.4</v>
      </c>
      <c r="J832" s="411">
        <v>13.9</v>
      </c>
      <c r="K832" s="411">
        <v>50.1</v>
      </c>
      <c r="L832" s="411">
        <v>18.2</v>
      </c>
      <c r="M832" s="411">
        <v>8.3000000000000007</v>
      </c>
      <c r="N832" s="411">
        <v>76.8</v>
      </c>
      <c r="O832" s="411">
        <v>12.4</v>
      </c>
      <c r="P832" s="411">
        <v>5.3</v>
      </c>
      <c r="Q832" s="411">
        <v>2.2999999999999998</v>
      </c>
      <c r="R832" s="411">
        <v>19.899999999999999</v>
      </c>
      <c r="T832"/>
      <c r="V832" s="410"/>
    </row>
    <row r="833" spans="1:22">
      <c r="A833" s="411" t="s">
        <v>1105</v>
      </c>
      <c r="B833" s="412">
        <v>832</v>
      </c>
      <c r="C833" s="413" t="s">
        <v>1135</v>
      </c>
      <c r="D833" s="413" t="s">
        <v>1133</v>
      </c>
      <c r="E833" s="414" t="s">
        <v>1457</v>
      </c>
      <c r="F833" s="413" t="s">
        <v>1107</v>
      </c>
      <c r="G833" s="412" t="s">
        <v>1119</v>
      </c>
      <c r="H833" s="414" t="str">
        <f t="shared" si="12"/>
        <v>Ceuta o MelillaBloqueD.ExistenteC3</v>
      </c>
      <c r="I833" s="411">
        <v>54.2</v>
      </c>
      <c r="J833" s="411">
        <v>21.3</v>
      </c>
      <c r="K833" s="411">
        <v>83.9</v>
      </c>
      <c r="L833" s="411">
        <v>27.9</v>
      </c>
      <c r="M833" s="411">
        <v>10.4</v>
      </c>
      <c r="N833" s="411">
        <v>120.5</v>
      </c>
      <c r="O833" s="411">
        <v>19.899999999999999</v>
      </c>
      <c r="P833" s="411">
        <v>8.1</v>
      </c>
      <c r="Q833" s="411">
        <v>2.8</v>
      </c>
      <c r="R833" s="411">
        <v>31.2</v>
      </c>
      <c r="T833"/>
      <c r="V833" s="410"/>
    </row>
    <row r="834" spans="1:22">
      <c r="A834" s="411" t="s">
        <v>1105</v>
      </c>
      <c r="B834" s="412">
        <v>833</v>
      </c>
      <c r="C834" s="413" t="s">
        <v>1135</v>
      </c>
      <c r="D834" s="413" t="s">
        <v>1133</v>
      </c>
      <c r="E834" s="414" t="s">
        <v>1458</v>
      </c>
      <c r="F834" s="413" t="s">
        <v>1107</v>
      </c>
      <c r="G834" s="412" t="s">
        <v>1119</v>
      </c>
      <c r="H834" s="414" t="str">
        <f t="shared" ref="H834:H897" si="13">_xlfn.CONCAT(C834:G834)</f>
        <v>Ceuta o MelillaBloqueE.ExistenteC3</v>
      </c>
      <c r="I834" s="411">
        <v>99.8</v>
      </c>
      <c r="J834" s="411">
        <v>26.3</v>
      </c>
      <c r="K834" s="411">
        <v>198.6</v>
      </c>
      <c r="L834" s="411">
        <v>34.5</v>
      </c>
      <c r="M834" s="411">
        <v>21.3</v>
      </c>
      <c r="N834" s="411">
        <v>254.3</v>
      </c>
      <c r="O834" s="411">
        <v>53.9</v>
      </c>
      <c r="P834" s="411">
        <v>10</v>
      </c>
      <c r="Q834" s="411">
        <v>5.8</v>
      </c>
      <c r="R834" s="411">
        <v>69.7</v>
      </c>
      <c r="T834"/>
      <c r="V834" s="410"/>
    </row>
    <row r="835" spans="1:22">
      <c r="A835" s="411" t="s">
        <v>1105</v>
      </c>
      <c r="B835" s="412">
        <v>834</v>
      </c>
      <c r="C835" s="413" t="s">
        <v>1135</v>
      </c>
      <c r="D835" s="413" t="s">
        <v>1133</v>
      </c>
      <c r="E835" s="414" t="s">
        <v>1459</v>
      </c>
      <c r="F835" s="413" t="s">
        <v>1107</v>
      </c>
      <c r="G835" s="412" t="s">
        <v>1119</v>
      </c>
      <c r="H835" s="414" t="str">
        <f t="shared" si="13"/>
        <v>Ceuta o MelillaBloqueF.ExistenteC3</v>
      </c>
      <c r="I835" s="411">
        <v>108.8</v>
      </c>
      <c r="J835" s="411">
        <v>32.4</v>
      </c>
      <c r="K835" s="411">
        <v>232.3</v>
      </c>
      <c r="L835" s="411">
        <v>42.4</v>
      </c>
      <c r="M835" s="411">
        <v>23.2</v>
      </c>
      <c r="N835" s="411">
        <v>277.2</v>
      </c>
      <c r="O835" s="411">
        <v>63</v>
      </c>
      <c r="P835" s="411">
        <v>12.3</v>
      </c>
      <c r="Q835" s="411">
        <v>6.8</v>
      </c>
      <c r="R835" s="411">
        <v>78.8</v>
      </c>
      <c r="T835"/>
      <c r="V835" s="410"/>
    </row>
    <row r="836" spans="1:22">
      <c r="A836" s="411" t="s">
        <v>1105</v>
      </c>
      <c r="B836" s="412">
        <v>835</v>
      </c>
      <c r="C836" s="413" t="s">
        <v>1135</v>
      </c>
      <c r="D836" s="413" t="s">
        <v>1133</v>
      </c>
      <c r="E836" s="414" t="s">
        <v>1454</v>
      </c>
      <c r="F836" s="413" t="s">
        <v>1107</v>
      </c>
      <c r="G836" s="412" t="s">
        <v>1120</v>
      </c>
      <c r="H836" s="414" t="str">
        <f t="shared" si="13"/>
        <v>Ceuta o MelillaBloqueA.ExistenteC4</v>
      </c>
      <c r="I836" s="411">
        <v>7.7</v>
      </c>
      <c r="J836" s="411">
        <v>7.8</v>
      </c>
      <c r="K836" s="411">
        <v>12</v>
      </c>
      <c r="L836" s="411">
        <v>10.199999999999999</v>
      </c>
      <c r="M836" s="411">
        <v>5.7</v>
      </c>
      <c r="N836" s="411">
        <v>29.8</v>
      </c>
      <c r="O836" s="411">
        <v>3.9</v>
      </c>
      <c r="P836" s="411">
        <v>2.9</v>
      </c>
      <c r="Q836" s="411">
        <v>1.5</v>
      </c>
      <c r="R836" s="411">
        <v>7.8</v>
      </c>
      <c r="T836"/>
      <c r="V836" s="410"/>
    </row>
    <row r="837" spans="1:22">
      <c r="A837" s="411" t="s">
        <v>1105</v>
      </c>
      <c r="B837" s="412">
        <v>836</v>
      </c>
      <c r="C837" s="413" t="s">
        <v>1135</v>
      </c>
      <c r="D837" s="413" t="s">
        <v>1133</v>
      </c>
      <c r="E837" s="414" t="s">
        <v>1455</v>
      </c>
      <c r="F837" s="413" t="s">
        <v>1107</v>
      </c>
      <c r="G837" s="412" t="s">
        <v>1120</v>
      </c>
      <c r="H837" s="414" t="str">
        <f t="shared" si="13"/>
        <v>Ceuta o MelillaBloqueB.ExistenteC4</v>
      </c>
      <c r="I837" s="411">
        <v>17.899999999999999</v>
      </c>
      <c r="J837" s="411">
        <v>12.6</v>
      </c>
      <c r="K837" s="411">
        <v>27.8</v>
      </c>
      <c r="L837" s="411">
        <v>16.5</v>
      </c>
      <c r="M837" s="411">
        <v>6.7</v>
      </c>
      <c r="N837" s="411">
        <v>51.5</v>
      </c>
      <c r="O837" s="411">
        <v>7.3</v>
      </c>
      <c r="P837" s="411">
        <v>4.8</v>
      </c>
      <c r="Q837" s="411">
        <v>1.8</v>
      </c>
      <c r="R837" s="411">
        <v>13.5</v>
      </c>
      <c r="T837"/>
      <c r="V837" s="410"/>
    </row>
    <row r="838" spans="1:22">
      <c r="A838" s="411" t="s">
        <v>1105</v>
      </c>
      <c r="B838" s="412">
        <v>837</v>
      </c>
      <c r="C838" s="413" t="s">
        <v>1135</v>
      </c>
      <c r="D838" s="413" t="s">
        <v>1133</v>
      </c>
      <c r="E838" s="414" t="s">
        <v>1456</v>
      </c>
      <c r="F838" s="413" t="s">
        <v>1107</v>
      </c>
      <c r="G838" s="412" t="s">
        <v>1120</v>
      </c>
      <c r="H838" s="414" t="str">
        <f t="shared" si="13"/>
        <v>Ceuta o MelillaBloqueC.ExistenteC4</v>
      </c>
      <c r="I838" s="411">
        <v>32.4</v>
      </c>
      <c r="J838" s="411">
        <v>19.5</v>
      </c>
      <c r="K838" s="411">
        <v>50.1</v>
      </c>
      <c r="L838" s="411">
        <v>25.5</v>
      </c>
      <c r="M838" s="411">
        <v>8.1</v>
      </c>
      <c r="N838" s="411">
        <v>84</v>
      </c>
      <c r="O838" s="411">
        <v>12.4</v>
      </c>
      <c r="P838" s="411">
        <v>7.4</v>
      </c>
      <c r="Q838" s="411">
        <v>2.2000000000000002</v>
      </c>
      <c r="R838" s="411">
        <v>21.9</v>
      </c>
      <c r="T838"/>
      <c r="V838" s="410"/>
    </row>
    <row r="839" spans="1:22">
      <c r="A839" s="411" t="s">
        <v>1105</v>
      </c>
      <c r="B839" s="412">
        <v>838</v>
      </c>
      <c r="C839" s="413" t="s">
        <v>1135</v>
      </c>
      <c r="D839" s="413" t="s">
        <v>1133</v>
      </c>
      <c r="E839" s="414" t="s">
        <v>1457</v>
      </c>
      <c r="F839" s="413" t="s">
        <v>1107</v>
      </c>
      <c r="G839" s="412" t="s">
        <v>1120</v>
      </c>
      <c r="H839" s="414" t="str">
        <f t="shared" si="13"/>
        <v>Ceuta o MelillaBloqueD.ExistenteC4</v>
      </c>
      <c r="I839" s="411">
        <v>54.2</v>
      </c>
      <c r="J839" s="411">
        <v>30</v>
      </c>
      <c r="K839" s="411">
        <v>83.9</v>
      </c>
      <c r="L839" s="411">
        <v>39.299999999999997</v>
      </c>
      <c r="M839" s="411">
        <v>10.1</v>
      </c>
      <c r="N839" s="411">
        <v>131.80000000000001</v>
      </c>
      <c r="O839" s="411">
        <v>19.899999999999999</v>
      </c>
      <c r="P839" s="411">
        <v>11.4</v>
      </c>
      <c r="Q839" s="411">
        <v>2.8</v>
      </c>
      <c r="R839" s="411">
        <v>34.5</v>
      </c>
      <c r="T839"/>
      <c r="V839" s="410"/>
    </row>
    <row r="840" spans="1:22">
      <c r="A840" s="411" t="s">
        <v>1105</v>
      </c>
      <c r="B840" s="412">
        <v>839</v>
      </c>
      <c r="C840" s="413" t="s">
        <v>1135</v>
      </c>
      <c r="D840" s="413" t="s">
        <v>1133</v>
      </c>
      <c r="E840" s="414" t="s">
        <v>1458</v>
      </c>
      <c r="F840" s="413" t="s">
        <v>1107</v>
      </c>
      <c r="G840" s="412" t="s">
        <v>1120</v>
      </c>
      <c r="H840" s="414" t="str">
        <f t="shared" si="13"/>
        <v>Ceuta o MelillaBloqueE.ExistenteC4</v>
      </c>
      <c r="I840" s="411">
        <v>99.8</v>
      </c>
      <c r="J840" s="411">
        <v>36.9</v>
      </c>
      <c r="K840" s="411">
        <v>198.6</v>
      </c>
      <c r="L840" s="411">
        <v>48.3</v>
      </c>
      <c r="M840" s="411">
        <v>20.8</v>
      </c>
      <c r="N840" s="411">
        <v>267.7</v>
      </c>
      <c r="O840" s="411">
        <v>53.9</v>
      </c>
      <c r="P840" s="411">
        <v>14</v>
      </c>
      <c r="Q840" s="411">
        <v>5.7</v>
      </c>
      <c r="R840" s="411">
        <v>73.599999999999994</v>
      </c>
      <c r="T840"/>
      <c r="V840" s="410"/>
    </row>
    <row r="841" spans="1:22">
      <c r="A841" s="411" t="s">
        <v>1105</v>
      </c>
      <c r="B841" s="412">
        <v>840</v>
      </c>
      <c r="C841" s="413" t="s">
        <v>1135</v>
      </c>
      <c r="D841" s="413" t="s">
        <v>1133</v>
      </c>
      <c r="E841" s="414" t="s">
        <v>1459</v>
      </c>
      <c r="F841" s="413" t="s">
        <v>1107</v>
      </c>
      <c r="G841" s="412" t="s">
        <v>1120</v>
      </c>
      <c r="H841" s="414" t="str">
        <f t="shared" si="13"/>
        <v>Ceuta o MelillaBloqueF.ExistenteC4</v>
      </c>
      <c r="I841" s="411">
        <v>108.8</v>
      </c>
      <c r="J841" s="411">
        <v>45.4</v>
      </c>
      <c r="K841" s="411">
        <v>232.3</v>
      </c>
      <c r="L841" s="411">
        <v>59.4</v>
      </c>
      <c r="M841" s="411">
        <v>22.7</v>
      </c>
      <c r="N841" s="411">
        <v>302.5</v>
      </c>
      <c r="O841" s="411">
        <v>63</v>
      </c>
      <c r="P841" s="411">
        <v>17.2</v>
      </c>
      <c r="Q841" s="411">
        <v>6.6</v>
      </c>
      <c r="R841" s="411">
        <v>83.1</v>
      </c>
      <c r="T841"/>
      <c r="V841" s="410"/>
    </row>
    <row r="842" spans="1:22">
      <c r="A842" s="411" t="s">
        <v>1105</v>
      </c>
      <c r="B842" s="412">
        <v>841</v>
      </c>
      <c r="C842" s="413" t="s">
        <v>1135</v>
      </c>
      <c r="D842" s="413" t="s">
        <v>1133</v>
      </c>
      <c r="E842" s="414" t="s">
        <v>1454</v>
      </c>
      <c r="F842" s="413" t="s">
        <v>1107</v>
      </c>
      <c r="G842" s="412" t="s">
        <v>1121</v>
      </c>
      <c r="H842" s="414" t="str">
        <f t="shared" si="13"/>
        <v>Ceuta o MelillaBloqueA.ExistenteD1</v>
      </c>
      <c r="I842" s="411">
        <v>11.7</v>
      </c>
      <c r="J842" s="411" t="s">
        <v>758</v>
      </c>
      <c r="K842" s="411">
        <v>18.100000000000001</v>
      </c>
      <c r="L842" s="411" t="s">
        <v>758</v>
      </c>
      <c r="M842" s="411">
        <v>6</v>
      </c>
      <c r="N842" s="411">
        <v>37.299999999999997</v>
      </c>
      <c r="O842" s="411">
        <v>5.8</v>
      </c>
      <c r="P842" s="411" t="s">
        <v>758</v>
      </c>
      <c r="Q842" s="411">
        <v>1.6</v>
      </c>
      <c r="R842" s="411">
        <v>9.1999999999999993</v>
      </c>
      <c r="T842"/>
      <c r="V842" s="410"/>
    </row>
    <row r="843" spans="1:22">
      <c r="A843" s="411" t="s">
        <v>1105</v>
      </c>
      <c r="B843" s="412">
        <v>842</v>
      </c>
      <c r="C843" s="413" t="s">
        <v>1135</v>
      </c>
      <c r="D843" s="413" t="s">
        <v>1133</v>
      </c>
      <c r="E843" s="414" t="s">
        <v>1455</v>
      </c>
      <c r="F843" s="413" t="s">
        <v>1107</v>
      </c>
      <c r="G843" s="412" t="s">
        <v>1121</v>
      </c>
      <c r="H843" s="414" t="str">
        <f t="shared" si="13"/>
        <v>Ceuta o MelillaBloqueB.ExistenteD1</v>
      </c>
      <c r="I843" s="411">
        <v>27</v>
      </c>
      <c r="J843" s="411" t="s">
        <v>758</v>
      </c>
      <c r="K843" s="411">
        <v>41.9</v>
      </c>
      <c r="L843" s="411" t="s">
        <v>758</v>
      </c>
      <c r="M843" s="411">
        <v>7.1</v>
      </c>
      <c r="N843" s="411">
        <v>57.3</v>
      </c>
      <c r="O843" s="411">
        <v>11.1</v>
      </c>
      <c r="P843" s="411" t="s">
        <v>758</v>
      </c>
      <c r="Q843" s="411">
        <v>1.9</v>
      </c>
      <c r="R843" s="411">
        <v>14.2</v>
      </c>
      <c r="T843"/>
      <c r="V843" s="410"/>
    </row>
    <row r="844" spans="1:22">
      <c r="A844" s="411" t="s">
        <v>1105</v>
      </c>
      <c r="B844" s="412">
        <v>843</v>
      </c>
      <c r="C844" s="413" t="s">
        <v>1135</v>
      </c>
      <c r="D844" s="413" t="s">
        <v>1133</v>
      </c>
      <c r="E844" s="414" t="s">
        <v>1456</v>
      </c>
      <c r="F844" s="413" t="s">
        <v>1107</v>
      </c>
      <c r="G844" s="412" t="s">
        <v>1121</v>
      </c>
      <c r="H844" s="414" t="str">
        <f t="shared" si="13"/>
        <v>Ceuta o MelillaBloqueC.ExistenteD1</v>
      </c>
      <c r="I844" s="411">
        <v>48.7</v>
      </c>
      <c r="J844" s="411" t="s">
        <v>758</v>
      </c>
      <c r="K844" s="411">
        <v>75.5</v>
      </c>
      <c r="L844" s="411" t="s">
        <v>758</v>
      </c>
      <c r="M844" s="411">
        <v>8.6</v>
      </c>
      <c r="N844" s="411">
        <v>85.5</v>
      </c>
      <c r="O844" s="411">
        <v>18.7</v>
      </c>
      <c r="P844" s="411" t="s">
        <v>758</v>
      </c>
      <c r="Q844" s="411">
        <v>2.2999999999999998</v>
      </c>
      <c r="R844" s="411">
        <v>21.2</v>
      </c>
      <c r="T844"/>
      <c r="V844" s="410"/>
    </row>
    <row r="845" spans="1:22">
      <c r="A845" s="411" t="s">
        <v>1105</v>
      </c>
      <c r="B845" s="412">
        <v>844</v>
      </c>
      <c r="C845" s="413" t="s">
        <v>1135</v>
      </c>
      <c r="D845" s="413" t="s">
        <v>1133</v>
      </c>
      <c r="E845" s="414" t="s">
        <v>1457</v>
      </c>
      <c r="F845" s="413" t="s">
        <v>1107</v>
      </c>
      <c r="G845" s="412" t="s">
        <v>1121</v>
      </c>
      <c r="H845" s="414" t="str">
        <f t="shared" si="13"/>
        <v>Ceuta o MelillaBloqueD.ExistenteD1</v>
      </c>
      <c r="I845" s="411">
        <v>81.599999999999994</v>
      </c>
      <c r="J845" s="411" t="s">
        <v>758</v>
      </c>
      <c r="K845" s="411">
        <v>126.4</v>
      </c>
      <c r="L845" s="411" t="s">
        <v>758</v>
      </c>
      <c r="M845" s="411">
        <v>10.8</v>
      </c>
      <c r="N845" s="411">
        <v>127.4</v>
      </c>
      <c r="O845" s="411">
        <v>30</v>
      </c>
      <c r="P845" s="411" t="s">
        <v>758</v>
      </c>
      <c r="Q845" s="411">
        <v>2.9</v>
      </c>
      <c r="R845" s="411">
        <v>31.6</v>
      </c>
      <c r="T845"/>
      <c r="V845" s="410"/>
    </row>
    <row r="846" spans="1:22">
      <c r="A846" s="411" t="s">
        <v>1105</v>
      </c>
      <c r="B846" s="412">
        <v>845</v>
      </c>
      <c r="C846" s="413" t="s">
        <v>1135</v>
      </c>
      <c r="D846" s="413" t="s">
        <v>1133</v>
      </c>
      <c r="E846" s="414" t="s">
        <v>1458</v>
      </c>
      <c r="F846" s="413" t="s">
        <v>1107</v>
      </c>
      <c r="G846" s="412" t="s">
        <v>1121</v>
      </c>
      <c r="H846" s="414" t="str">
        <f t="shared" si="13"/>
        <v>Ceuta o MelillaBloqueE.ExistenteD1</v>
      </c>
      <c r="I846" s="411">
        <v>144.1</v>
      </c>
      <c r="J846" s="411" t="s">
        <v>758</v>
      </c>
      <c r="K846" s="411">
        <v>286.8</v>
      </c>
      <c r="L846" s="411" t="s">
        <v>758</v>
      </c>
      <c r="M846" s="411">
        <v>22.1</v>
      </c>
      <c r="N846" s="411">
        <v>309</v>
      </c>
      <c r="O846" s="411">
        <v>77.8</v>
      </c>
      <c r="P846" s="411" t="s">
        <v>758</v>
      </c>
      <c r="Q846" s="411">
        <v>6</v>
      </c>
      <c r="R846" s="411">
        <v>83.9</v>
      </c>
      <c r="T846"/>
      <c r="V846" s="410"/>
    </row>
    <row r="847" spans="1:22">
      <c r="A847" s="411" t="s">
        <v>1105</v>
      </c>
      <c r="B847" s="412">
        <v>846</v>
      </c>
      <c r="C847" s="413" t="s">
        <v>1135</v>
      </c>
      <c r="D847" s="413" t="s">
        <v>1133</v>
      </c>
      <c r="E847" s="414" t="s">
        <v>1459</v>
      </c>
      <c r="F847" s="413" t="s">
        <v>1107</v>
      </c>
      <c r="G847" s="412" t="s">
        <v>1121</v>
      </c>
      <c r="H847" s="414" t="str">
        <f t="shared" si="13"/>
        <v>Ceuta o MelillaBloqueF.ExistenteD1</v>
      </c>
      <c r="I847" s="411">
        <v>157.1</v>
      </c>
      <c r="J847" s="411" t="s">
        <v>758</v>
      </c>
      <c r="K847" s="411">
        <v>335.6</v>
      </c>
      <c r="L847" s="411" t="s">
        <v>758</v>
      </c>
      <c r="M847" s="411">
        <v>24.1</v>
      </c>
      <c r="N847" s="411">
        <v>361.5</v>
      </c>
      <c r="O847" s="411">
        <v>91.1</v>
      </c>
      <c r="P847" s="411" t="s">
        <v>758</v>
      </c>
      <c r="Q847" s="411">
        <v>7.1</v>
      </c>
      <c r="R847" s="411">
        <v>100.6</v>
      </c>
      <c r="T847"/>
      <c r="V847" s="410"/>
    </row>
    <row r="848" spans="1:22">
      <c r="A848" s="411" t="s">
        <v>1105</v>
      </c>
      <c r="B848" s="412">
        <v>847</v>
      </c>
      <c r="C848" s="413" t="s">
        <v>1135</v>
      </c>
      <c r="D848" s="413" t="s">
        <v>1133</v>
      </c>
      <c r="E848" s="414" t="s">
        <v>1454</v>
      </c>
      <c r="F848" s="413" t="s">
        <v>1107</v>
      </c>
      <c r="G848" s="412" t="s">
        <v>1123</v>
      </c>
      <c r="H848" s="414" t="str">
        <f t="shared" si="13"/>
        <v>Ceuta o MelillaBloqueA.ExistenteD2</v>
      </c>
      <c r="I848" s="411">
        <v>11.7</v>
      </c>
      <c r="J848" s="411">
        <v>2.1</v>
      </c>
      <c r="K848" s="411">
        <v>18.100000000000001</v>
      </c>
      <c r="L848" s="411">
        <v>2.7</v>
      </c>
      <c r="M848" s="411">
        <v>6</v>
      </c>
      <c r="N848" s="411">
        <v>37.1</v>
      </c>
      <c r="O848" s="411">
        <v>5.8</v>
      </c>
      <c r="P848" s="411">
        <v>0.8</v>
      </c>
      <c r="Q848" s="411">
        <v>1.6</v>
      </c>
      <c r="R848" s="411">
        <v>9.3000000000000007</v>
      </c>
      <c r="T848"/>
      <c r="V848" s="410"/>
    </row>
    <row r="849" spans="1:22">
      <c r="A849" s="411" t="s">
        <v>1105</v>
      </c>
      <c r="B849" s="412">
        <v>848</v>
      </c>
      <c r="C849" s="413" t="s">
        <v>1135</v>
      </c>
      <c r="D849" s="413" t="s">
        <v>1133</v>
      </c>
      <c r="E849" s="414" t="s">
        <v>1455</v>
      </c>
      <c r="F849" s="413" t="s">
        <v>1107</v>
      </c>
      <c r="G849" s="412" t="s">
        <v>1123</v>
      </c>
      <c r="H849" s="414" t="str">
        <f t="shared" si="13"/>
        <v>Ceuta o MelillaBloqueB.ExistenteD2</v>
      </c>
      <c r="I849" s="411">
        <v>27</v>
      </c>
      <c r="J849" s="411">
        <v>3.9</v>
      </c>
      <c r="K849" s="411">
        <v>41.9</v>
      </c>
      <c r="L849" s="411">
        <v>5.0999999999999996</v>
      </c>
      <c r="M849" s="411">
        <v>7</v>
      </c>
      <c r="N849" s="411">
        <v>60.1</v>
      </c>
      <c r="O849" s="411">
        <v>11.1</v>
      </c>
      <c r="P849" s="411">
        <v>1.5</v>
      </c>
      <c r="Q849" s="411">
        <v>1.9</v>
      </c>
      <c r="R849" s="411">
        <v>15.1</v>
      </c>
      <c r="T849"/>
      <c r="V849" s="410"/>
    </row>
    <row r="850" spans="1:22">
      <c r="A850" s="411" t="s">
        <v>1105</v>
      </c>
      <c r="B850" s="412">
        <v>849</v>
      </c>
      <c r="C850" s="413" t="s">
        <v>1135</v>
      </c>
      <c r="D850" s="413" t="s">
        <v>1133</v>
      </c>
      <c r="E850" s="414" t="s">
        <v>1456</v>
      </c>
      <c r="F850" s="413" t="s">
        <v>1107</v>
      </c>
      <c r="G850" s="412" t="s">
        <v>1123</v>
      </c>
      <c r="H850" s="414" t="str">
        <f t="shared" si="13"/>
        <v>Ceuta o MelillaBloqueC.ExistenteD2</v>
      </c>
      <c r="I850" s="411">
        <v>48.7</v>
      </c>
      <c r="J850" s="411">
        <v>6.6</v>
      </c>
      <c r="K850" s="411">
        <v>75.5</v>
      </c>
      <c r="L850" s="411">
        <v>8.6999999999999993</v>
      </c>
      <c r="M850" s="411">
        <v>8.5</v>
      </c>
      <c r="N850" s="411">
        <v>93.2</v>
      </c>
      <c r="O850" s="411">
        <v>18.7</v>
      </c>
      <c r="P850" s="411">
        <v>2.5</v>
      </c>
      <c r="Q850" s="411">
        <v>2.2999999999999998</v>
      </c>
      <c r="R850" s="411">
        <v>23.5</v>
      </c>
      <c r="T850"/>
      <c r="V850" s="410"/>
    </row>
    <row r="851" spans="1:22">
      <c r="A851" s="411" t="s">
        <v>1105</v>
      </c>
      <c r="B851" s="412">
        <v>850</v>
      </c>
      <c r="C851" s="413" t="s">
        <v>1135</v>
      </c>
      <c r="D851" s="413" t="s">
        <v>1133</v>
      </c>
      <c r="E851" s="414" t="s">
        <v>1457</v>
      </c>
      <c r="F851" s="413" t="s">
        <v>1107</v>
      </c>
      <c r="G851" s="412" t="s">
        <v>1123</v>
      </c>
      <c r="H851" s="414" t="str">
        <f t="shared" si="13"/>
        <v>Ceuta o MelillaBloqueD.ExistenteD2</v>
      </c>
      <c r="I851" s="411">
        <v>81.599999999999994</v>
      </c>
      <c r="J851" s="411">
        <v>10.6</v>
      </c>
      <c r="K851" s="411">
        <v>126.4</v>
      </c>
      <c r="L851" s="411">
        <v>13.9</v>
      </c>
      <c r="M851" s="411">
        <v>10.7</v>
      </c>
      <c r="N851" s="411">
        <v>143.30000000000001</v>
      </c>
      <c r="O851" s="411">
        <v>30</v>
      </c>
      <c r="P851" s="411">
        <v>4</v>
      </c>
      <c r="Q851" s="411">
        <v>2.9</v>
      </c>
      <c r="R851" s="411">
        <v>36.1</v>
      </c>
      <c r="T851"/>
      <c r="V851" s="410"/>
    </row>
    <row r="852" spans="1:22">
      <c r="A852" s="411" t="s">
        <v>1105</v>
      </c>
      <c r="B852" s="412">
        <v>851</v>
      </c>
      <c r="C852" s="413" t="s">
        <v>1135</v>
      </c>
      <c r="D852" s="413" t="s">
        <v>1133</v>
      </c>
      <c r="E852" s="414" t="s">
        <v>1458</v>
      </c>
      <c r="F852" s="413" t="s">
        <v>1107</v>
      </c>
      <c r="G852" s="412" t="s">
        <v>1123</v>
      </c>
      <c r="H852" s="414" t="str">
        <f t="shared" si="13"/>
        <v>Ceuta o MelillaBloqueE.ExistenteD2</v>
      </c>
      <c r="I852" s="411">
        <v>144.1</v>
      </c>
      <c r="J852" s="411">
        <v>12.8</v>
      </c>
      <c r="K852" s="411">
        <v>286.8</v>
      </c>
      <c r="L852" s="411">
        <v>16.7</v>
      </c>
      <c r="M852" s="411">
        <v>21.9</v>
      </c>
      <c r="N852" s="411">
        <v>325.5</v>
      </c>
      <c r="O852" s="411">
        <v>77.8</v>
      </c>
      <c r="P852" s="411">
        <v>4.9000000000000004</v>
      </c>
      <c r="Q852" s="411">
        <v>6</v>
      </c>
      <c r="R852" s="411">
        <v>88.7</v>
      </c>
      <c r="T852"/>
      <c r="V852" s="410"/>
    </row>
    <row r="853" spans="1:22">
      <c r="A853" s="411" t="s">
        <v>1105</v>
      </c>
      <c r="B853" s="412">
        <v>852</v>
      </c>
      <c r="C853" s="413" t="s">
        <v>1135</v>
      </c>
      <c r="D853" s="413" t="s">
        <v>1133</v>
      </c>
      <c r="E853" s="414" t="s">
        <v>1459</v>
      </c>
      <c r="F853" s="413" t="s">
        <v>1107</v>
      </c>
      <c r="G853" s="412" t="s">
        <v>1123</v>
      </c>
      <c r="H853" s="414" t="str">
        <f t="shared" si="13"/>
        <v>Ceuta o MelillaBloqueF.ExistenteD2</v>
      </c>
      <c r="I853" s="411">
        <v>157.1</v>
      </c>
      <c r="J853" s="411">
        <v>15.7</v>
      </c>
      <c r="K853" s="411">
        <v>335.6</v>
      </c>
      <c r="L853" s="411">
        <v>20.6</v>
      </c>
      <c r="M853" s="411">
        <v>23.9</v>
      </c>
      <c r="N853" s="411">
        <v>380.8</v>
      </c>
      <c r="O853" s="411">
        <v>91.1</v>
      </c>
      <c r="P853" s="411">
        <v>6</v>
      </c>
      <c r="Q853" s="411">
        <v>7</v>
      </c>
      <c r="R853" s="411">
        <v>103.7</v>
      </c>
      <c r="T853"/>
      <c r="V853" s="410"/>
    </row>
    <row r="854" spans="1:22">
      <c r="A854" s="411" t="s">
        <v>1105</v>
      </c>
      <c r="B854" s="412">
        <v>853</v>
      </c>
      <c r="C854" s="413" t="s">
        <v>1135</v>
      </c>
      <c r="D854" s="413" t="s">
        <v>1133</v>
      </c>
      <c r="E854" s="414" t="s">
        <v>1454</v>
      </c>
      <c r="F854" s="413" t="s">
        <v>1107</v>
      </c>
      <c r="G854" s="412" t="s">
        <v>1124</v>
      </c>
      <c r="H854" s="414" t="str">
        <f t="shared" si="13"/>
        <v>Ceuta o MelillaBloqueA.ExistenteD3</v>
      </c>
      <c r="I854" s="411">
        <v>11.7</v>
      </c>
      <c r="J854" s="411">
        <v>5.5</v>
      </c>
      <c r="K854" s="411">
        <v>18.100000000000001</v>
      </c>
      <c r="L854" s="411">
        <v>7.2</v>
      </c>
      <c r="M854" s="411">
        <v>5.8</v>
      </c>
      <c r="N854" s="411">
        <v>40.799999999999997</v>
      </c>
      <c r="O854" s="411">
        <v>5.8</v>
      </c>
      <c r="P854" s="411">
        <v>2.1</v>
      </c>
      <c r="Q854" s="411">
        <v>1.6</v>
      </c>
      <c r="R854" s="411">
        <v>10.4</v>
      </c>
      <c r="T854"/>
      <c r="V854" s="410"/>
    </row>
    <row r="855" spans="1:22">
      <c r="A855" s="411" t="s">
        <v>1105</v>
      </c>
      <c r="B855" s="412">
        <v>854</v>
      </c>
      <c r="C855" s="413" t="s">
        <v>1135</v>
      </c>
      <c r="D855" s="413" t="s">
        <v>1133</v>
      </c>
      <c r="E855" s="414" t="s">
        <v>1455</v>
      </c>
      <c r="F855" s="413" t="s">
        <v>1107</v>
      </c>
      <c r="G855" s="412" t="s">
        <v>1124</v>
      </c>
      <c r="H855" s="414" t="str">
        <f t="shared" si="13"/>
        <v>Ceuta o MelillaBloqueB.ExistenteD3</v>
      </c>
      <c r="I855" s="411">
        <v>27</v>
      </c>
      <c r="J855" s="411">
        <v>8.9</v>
      </c>
      <c r="K855" s="411">
        <v>41.9</v>
      </c>
      <c r="L855" s="411">
        <v>11.7</v>
      </c>
      <c r="M855" s="411">
        <v>6.9</v>
      </c>
      <c r="N855" s="411">
        <v>66.099999999999994</v>
      </c>
      <c r="O855" s="411">
        <v>11.1</v>
      </c>
      <c r="P855" s="411">
        <v>3.4</v>
      </c>
      <c r="Q855" s="411">
        <v>1.9</v>
      </c>
      <c r="R855" s="411">
        <v>16.899999999999999</v>
      </c>
      <c r="T855"/>
      <c r="V855" s="410"/>
    </row>
    <row r="856" spans="1:22">
      <c r="A856" s="411" t="s">
        <v>1105</v>
      </c>
      <c r="B856" s="412">
        <v>855</v>
      </c>
      <c r="C856" s="413" t="s">
        <v>1135</v>
      </c>
      <c r="D856" s="413" t="s">
        <v>1133</v>
      </c>
      <c r="E856" s="414" t="s">
        <v>1456</v>
      </c>
      <c r="F856" s="413" t="s">
        <v>1107</v>
      </c>
      <c r="G856" s="412" t="s">
        <v>1124</v>
      </c>
      <c r="H856" s="414" t="str">
        <f t="shared" si="13"/>
        <v>Ceuta o MelillaBloqueC.ExistenteD3</v>
      </c>
      <c r="I856" s="411">
        <v>48.7</v>
      </c>
      <c r="J856" s="411">
        <v>13.9</v>
      </c>
      <c r="K856" s="411">
        <v>75.5</v>
      </c>
      <c r="L856" s="411">
        <v>18.2</v>
      </c>
      <c r="M856" s="411">
        <v>8.3000000000000007</v>
      </c>
      <c r="N856" s="411">
        <v>102.5</v>
      </c>
      <c r="O856" s="411">
        <v>18.7</v>
      </c>
      <c r="P856" s="411">
        <v>5.3</v>
      </c>
      <c r="Q856" s="411">
        <v>2.2999999999999998</v>
      </c>
      <c r="R856" s="411">
        <v>26.2</v>
      </c>
      <c r="T856"/>
      <c r="V856" s="410"/>
    </row>
    <row r="857" spans="1:22">
      <c r="A857" s="411" t="s">
        <v>1105</v>
      </c>
      <c r="B857" s="412">
        <v>856</v>
      </c>
      <c r="C857" s="413" t="s">
        <v>1135</v>
      </c>
      <c r="D857" s="413" t="s">
        <v>1133</v>
      </c>
      <c r="E857" s="414" t="s">
        <v>1457</v>
      </c>
      <c r="F857" s="413" t="s">
        <v>1107</v>
      </c>
      <c r="G857" s="412" t="s">
        <v>1124</v>
      </c>
      <c r="H857" s="414" t="str">
        <f t="shared" si="13"/>
        <v>Ceuta o MelillaBloqueD.ExistenteD3</v>
      </c>
      <c r="I857" s="411">
        <v>81.599999999999994</v>
      </c>
      <c r="J857" s="411">
        <v>21.3</v>
      </c>
      <c r="K857" s="411">
        <v>126.4</v>
      </c>
      <c r="L857" s="411">
        <v>27.9</v>
      </c>
      <c r="M857" s="411">
        <v>10.5</v>
      </c>
      <c r="N857" s="411">
        <v>157.6</v>
      </c>
      <c r="O857" s="411">
        <v>30</v>
      </c>
      <c r="P857" s="411">
        <v>8.1</v>
      </c>
      <c r="Q857" s="411">
        <v>2.9</v>
      </c>
      <c r="R857" s="411">
        <v>40.200000000000003</v>
      </c>
      <c r="T857"/>
      <c r="V857" s="410"/>
    </row>
    <row r="858" spans="1:22">
      <c r="A858" s="411" t="s">
        <v>1105</v>
      </c>
      <c r="B858" s="412">
        <v>857</v>
      </c>
      <c r="C858" s="413" t="s">
        <v>1135</v>
      </c>
      <c r="D858" s="413" t="s">
        <v>1133</v>
      </c>
      <c r="E858" s="414" t="s">
        <v>1458</v>
      </c>
      <c r="F858" s="413" t="s">
        <v>1107</v>
      </c>
      <c r="G858" s="412" t="s">
        <v>1124</v>
      </c>
      <c r="H858" s="414" t="str">
        <f t="shared" si="13"/>
        <v>Ceuta o MelillaBloqueE.ExistenteD3</v>
      </c>
      <c r="I858" s="411">
        <v>144.1</v>
      </c>
      <c r="J858" s="411">
        <v>26.3</v>
      </c>
      <c r="K858" s="411">
        <v>286.8</v>
      </c>
      <c r="L858" s="411">
        <v>34.5</v>
      </c>
      <c r="M858" s="411">
        <v>21.5</v>
      </c>
      <c r="N858" s="411">
        <v>342.8</v>
      </c>
      <c r="O858" s="411">
        <v>77.8</v>
      </c>
      <c r="P858" s="411">
        <v>10</v>
      </c>
      <c r="Q858" s="411">
        <v>5.9</v>
      </c>
      <c r="R858" s="411">
        <v>93.7</v>
      </c>
      <c r="T858"/>
      <c r="V858" s="410"/>
    </row>
    <row r="859" spans="1:22">
      <c r="A859" s="411" t="s">
        <v>1105</v>
      </c>
      <c r="B859" s="412">
        <v>858</v>
      </c>
      <c r="C859" s="413" t="s">
        <v>1135</v>
      </c>
      <c r="D859" s="413" t="s">
        <v>1133</v>
      </c>
      <c r="E859" s="414" t="s">
        <v>1459</v>
      </c>
      <c r="F859" s="413" t="s">
        <v>1107</v>
      </c>
      <c r="G859" s="412" t="s">
        <v>1124</v>
      </c>
      <c r="H859" s="414" t="str">
        <f t="shared" si="13"/>
        <v>Ceuta o MelillaBloqueF.ExistenteD3</v>
      </c>
      <c r="I859" s="411">
        <v>157.1</v>
      </c>
      <c r="J859" s="411">
        <v>32.4</v>
      </c>
      <c r="K859" s="411">
        <v>335.6</v>
      </c>
      <c r="L859" s="411">
        <v>42.4</v>
      </c>
      <c r="M859" s="411">
        <v>23.4</v>
      </c>
      <c r="N859" s="411">
        <v>387.4</v>
      </c>
      <c r="O859" s="411">
        <v>91.1</v>
      </c>
      <c r="P859" s="411">
        <v>12.3</v>
      </c>
      <c r="Q859" s="411">
        <v>6.9</v>
      </c>
      <c r="R859" s="411">
        <v>112.4</v>
      </c>
      <c r="T859"/>
      <c r="V859" s="410"/>
    </row>
    <row r="860" spans="1:22">
      <c r="A860" s="411" t="s">
        <v>1105</v>
      </c>
      <c r="B860" s="412">
        <v>859</v>
      </c>
      <c r="C860" s="413" t="s">
        <v>1135</v>
      </c>
      <c r="D860" s="413" t="s">
        <v>1133</v>
      </c>
      <c r="E860" s="414" t="s">
        <v>1454</v>
      </c>
      <c r="F860" s="413" t="s">
        <v>1107</v>
      </c>
      <c r="G860" s="412" t="s">
        <v>1125</v>
      </c>
      <c r="H860" s="414" t="str">
        <f t="shared" si="13"/>
        <v>Ceuta o MelillaBloqueA.ExistenteE1</v>
      </c>
      <c r="I860" s="411">
        <v>15.7</v>
      </c>
      <c r="J860" s="411" t="s">
        <v>758</v>
      </c>
      <c r="K860" s="411">
        <v>24.3</v>
      </c>
      <c r="L860" s="411" t="s">
        <v>758</v>
      </c>
      <c r="M860" s="411">
        <v>6.1</v>
      </c>
      <c r="N860" s="411">
        <v>48.9</v>
      </c>
      <c r="O860" s="411">
        <v>10</v>
      </c>
      <c r="P860" s="411" t="s">
        <v>758</v>
      </c>
      <c r="Q860" s="411">
        <v>1.7</v>
      </c>
      <c r="R860" s="411">
        <v>12.1</v>
      </c>
      <c r="T860"/>
      <c r="V860" s="410"/>
    </row>
    <row r="861" spans="1:22">
      <c r="A861" s="411" t="s">
        <v>1105</v>
      </c>
      <c r="B861" s="412">
        <v>860</v>
      </c>
      <c r="C861" s="413" t="s">
        <v>1135</v>
      </c>
      <c r="D861" s="413" t="s">
        <v>1133</v>
      </c>
      <c r="E861" s="414" t="s">
        <v>1455</v>
      </c>
      <c r="F861" s="413" t="s">
        <v>1107</v>
      </c>
      <c r="G861" s="412" t="s">
        <v>1125</v>
      </c>
      <c r="H861" s="414" t="str">
        <f t="shared" si="13"/>
        <v>Ceuta o MelillaBloqueB.ExistenteE1</v>
      </c>
      <c r="I861" s="411">
        <v>36.299999999999997</v>
      </c>
      <c r="J861" s="411" t="s">
        <v>758</v>
      </c>
      <c r="K861" s="411">
        <v>56.3</v>
      </c>
      <c r="L861" s="411" t="s">
        <v>758</v>
      </c>
      <c r="M861" s="411">
        <v>7.2</v>
      </c>
      <c r="N861" s="411">
        <v>75.2</v>
      </c>
      <c r="O861" s="411">
        <v>16.2</v>
      </c>
      <c r="P861" s="411" t="s">
        <v>758</v>
      </c>
      <c r="Q861" s="411">
        <v>2</v>
      </c>
      <c r="R861" s="411">
        <v>18.600000000000001</v>
      </c>
      <c r="T861"/>
      <c r="V861" s="410"/>
    </row>
    <row r="862" spans="1:22">
      <c r="A862" s="411" t="s">
        <v>1105</v>
      </c>
      <c r="B862" s="412">
        <v>861</v>
      </c>
      <c r="C862" s="413" t="s">
        <v>1135</v>
      </c>
      <c r="D862" s="413" t="s">
        <v>1133</v>
      </c>
      <c r="E862" s="414" t="s">
        <v>1456</v>
      </c>
      <c r="F862" s="413" t="s">
        <v>1107</v>
      </c>
      <c r="G862" s="412" t="s">
        <v>1125</v>
      </c>
      <c r="H862" s="414" t="str">
        <f t="shared" si="13"/>
        <v>Ceuta o MelillaBloqueC.ExistenteE1</v>
      </c>
      <c r="I862" s="411">
        <v>65.5</v>
      </c>
      <c r="J862" s="411" t="s">
        <v>758</v>
      </c>
      <c r="K862" s="411">
        <v>101.5</v>
      </c>
      <c r="L862" s="411" t="s">
        <v>758</v>
      </c>
      <c r="M862" s="411">
        <v>8.8000000000000007</v>
      </c>
      <c r="N862" s="411">
        <v>112.2</v>
      </c>
      <c r="O862" s="411">
        <v>25.2</v>
      </c>
      <c r="P862" s="411" t="s">
        <v>758</v>
      </c>
      <c r="Q862" s="411">
        <v>2.4</v>
      </c>
      <c r="R862" s="411">
        <v>27.7</v>
      </c>
      <c r="T862"/>
      <c r="V862" s="410"/>
    </row>
    <row r="863" spans="1:22">
      <c r="A863" s="411" t="s">
        <v>1105</v>
      </c>
      <c r="B863" s="412">
        <v>862</v>
      </c>
      <c r="C863" s="413" t="s">
        <v>1135</v>
      </c>
      <c r="D863" s="413" t="s">
        <v>1133</v>
      </c>
      <c r="E863" s="414" t="s">
        <v>1457</v>
      </c>
      <c r="F863" s="413" t="s">
        <v>1107</v>
      </c>
      <c r="G863" s="412" t="s">
        <v>1125</v>
      </c>
      <c r="H863" s="414" t="str">
        <f t="shared" si="13"/>
        <v>Ceuta o MelillaBloqueD.ExistenteE1</v>
      </c>
      <c r="I863" s="411">
        <v>109.6</v>
      </c>
      <c r="J863" s="411" t="s">
        <v>758</v>
      </c>
      <c r="K863" s="411">
        <v>169.9</v>
      </c>
      <c r="L863" s="411" t="s">
        <v>758</v>
      </c>
      <c r="M863" s="411">
        <v>11</v>
      </c>
      <c r="N863" s="411">
        <v>167.1</v>
      </c>
      <c r="O863" s="411">
        <v>38.700000000000003</v>
      </c>
      <c r="P863" s="411" t="s">
        <v>758</v>
      </c>
      <c r="Q863" s="411">
        <v>3</v>
      </c>
      <c r="R863" s="411">
        <v>41.3</v>
      </c>
      <c r="T863"/>
      <c r="V863" s="410"/>
    </row>
    <row r="864" spans="1:22">
      <c r="A864" s="411" t="s">
        <v>1105</v>
      </c>
      <c r="B864" s="412">
        <v>863</v>
      </c>
      <c r="C864" s="413" t="s">
        <v>1135</v>
      </c>
      <c r="D864" s="413" t="s">
        <v>1133</v>
      </c>
      <c r="E864" s="414" t="s">
        <v>1458</v>
      </c>
      <c r="F864" s="413" t="s">
        <v>1107</v>
      </c>
      <c r="G864" s="412" t="s">
        <v>1125</v>
      </c>
      <c r="H864" s="414" t="str">
        <f t="shared" si="13"/>
        <v>Ceuta o MelillaBloqueE.ExistenteE1</v>
      </c>
      <c r="I864" s="411">
        <v>189.5</v>
      </c>
      <c r="J864" s="411" t="s">
        <v>758</v>
      </c>
      <c r="K864" s="411">
        <v>377</v>
      </c>
      <c r="L864" s="411" t="s">
        <v>758</v>
      </c>
      <c r="M864" s="411">
        <v>22.6</v>
      </c>
      <c r="N864" s="411">
        <v>399.6</v>
      </c>
      <c r="O864" s="411">
        <v>102.3</v>
      </c>
      <c r="P864" s="411" t="s">
        <v>758</v>
      </c>
      <c r="Q864" s="411">
        <v>6.2</v>
      </c>
      <c r="R864" s="411">
        <v>108.5</v>
      </c>
      <c r="T864"/>
      <c r="V864" s="410"/>
    </row>
    <row r="865" spans="1:22">
      <c r="A865" s="411" t="s">
        <v>1105</v>
      </c>
      <c r="B865" s="412">
        <v>864</v>
      </c>
      <c r="C865" s="413" t="s">
        <v>1135</v>
      </c>
      <c r="D865" s="413" t="s">
        <v>1133</v>
      </c>
      <c r="E865" s="414" t="s">
        <v>1459</v>
      </c>
      <c r="F865" s="413" t="s">
        <v>1107</v>
      </c>
      <c r="G865" s="412" t="s">
        <v>1125</v>
      </c>
      <c r="H865" s="414" t="str">
        <f t="shared" si="13"/>
        <v>Ceuta o MelillaBloqueF.ExistenteE1</v>
      </c>
      <c r="I865" s="411">
        <v>206.5</v>
      </c>
      <c r="J865" s="411" t="s">
        <v>758</v>
      </c>
      <c r="K865" s="411">
        <v>441.1</v>
      </c>
      <c r="L865" s="411" t="s">
        <v>758</v>
      </c>
      <c r="M865" s="411">
        <v>24.6</v>
      </c>
      <c r="N865" s="411">
        <v>467.6</v>
      </c>
      <c r="O865" s="411">
        <v>119.7</v>
      </c>
      <c r="P865" s="411" t="s">
        <v>758</v>
      </c>
      <c r="Q865" s="411">
        <v>7.2</v>
      </c>
      <c r="R865" s="411">
        <v>126.9</v>
      </c>
      <c r="T865"/>
      <c r="V865" s="410"/>
    </row>
    <row r="866" spans="1:22" ht="24">
      <c r="A866" s="411" t="s">
        <v>1136</v>
      </c>
      <c r="B866" s="412">
        <v>865</v>
      </c>
      <c r="C866" s="413" t="s">
        <v>1106</v>
      </c>
      <c r="D866" s="413" t="s">
        <v>1089</v>
      </c>
      <c r="E866" s="414" t="s">
        <v>1482</v>
      </c>
      <c r="F866" s="413" t="s">
        <v>1090</v>
      </c>
      <c r="G866" s="412" t="s">
        <v>1108</v>
      </c>
      <c r="H866" s="414" t="str">
        <f t="shared" si="13"/>
        <v>PenínsulaUnifamiliarSin_datoNueva edificaciónA3</v>
      </c>
      <c r="I866" s="415">
        <v>23.6</v>
      </c>
      <c r="J866" s="415">
        <v>21.7</v>
      </c>
      <c r="K866" s="415">
        <v>34.200000000000003</v>
      </c>
      <c r="L866" s="415">
        <v>22.1</v>
      </c>
      <c r="M866" s="415">
        <v>9.6300000000000008</v>
      </c>
      <c r="N866" s="411" t="s">
        <v>758</v>
      </c>
      <c r="O866" s="415">
        <v>7.5</v>
      </c>
      <c r="P866" s="415">
        <v>5.4</v>
      </c>
      <c r="Q866" s="415">
        <v>2.33</v>
      </c>
      <c r="R866" s="411">
        <f>SUM(Tabla28[[#This Row],[E cal]:[E ACS]])</f>
        <v>15.23</v>
      </c>
      <c r="T866"/>
      <c r="V866" s="410"/>
    </row>
    <row r="867" spans="1:22" ht="24">
      <c r="A867" s="411" t="s">
        <v>1136</v>
      </c>
      <c r="B867" s="412">
        <v>866</v>
      </c>
      <c r="C867" s="413" t="s">
        <v>1106</v>
      </c>
      <c r="D867" s="413" t="s">
        <v>1089</v>
      </c>
      <c r="E867" s="414" t="s">
        <v>1482</v>
      </c>
      <c r="F867" s="413" t="s">
        <v>1090</v>
      </c>
      <c r="G867" s="412" t="s">
        <v>1114</v>
      </c>
      <c r="H867" s="414" t="str">
        <f t="shared" si="13"/>
        <v>PenínsulaUnifamiliarSin_datoNueva edificaciónA4</v>
      </c>
      <c r="I867" s="415">
        <v>23.6</v>
      </c>
      <c r="J867" s="415">
        <v>30.3</v>
      </c>
      <c r="K867" s="415">
        <v>34.200000000000003</v>
      </c>
      <c r="L867" s="415">
        <v>30.9</v>
      </c>
      <c r="M867" s="415">
        <v>7.82</v>
      </c>
      <c r="N867" s="411" t="s">
        <v>758</v>
      </c>
      <c r="O867" s="415">
        <v>7.5</v>
      </c>
      <c r="P867" s="415">
        <v>7.6</v>
      </c>
      <c r="Q867" s="415">
        <v>1.89</v>
      </c>
      <c r="R867" s="411">
        <f>SUM(Tabla28[[#This Row],[E cal]:[E ACS]])</f>
        <v>16.989999999999998</v>
      </c>
      <c r="T867"/>
      <c r="V867" s="410"/>
    </row>
    <row r="868" spans="1:22" ht="24">
      <c r="A868" s="411" t="s">
        <v>1136</v>
      </c>
      <c r="B868" s="412">
        <v>867</v>
      </c>
      <c r="C868" s="413" t="s">
        <v>1106</v>
      </c>
      <c r="D868" s="413" t="s">
        <v>1089</v>
      </c>
      <c r="E868" s="414" t="s">
        <v>1482</v>
      </c>
      <c r="F868" s="413" t="s">
        <v>1090</v>
      </c>
      <c r="G868" s="412" t="s">
        <v>1115</v>
      </c>
      <c r="H868" s="414" t="str">
        <f t="shared" si="13"/>
        <v>PenínsulaUnifamiliarSin_datoNueva edificaciónB3</v>
      </c>
      <c r="I868" s="415">
        <v>33.5</v>
      </c>
      <c r="J868" s="415">
        <v>21.7</v>
      </c>
      <c r="K868" s="415">
        <v>48.5</v>
      </c>
      <c r="L868" s="415">
        <v>22.1</v>
      </c>
      <c r="M868" s="415">
        <v>11.39</v>
      </c>
      <c r="N868" s="411" t="s">
        <v>758</v>
      </c>
      <c r="O868" s="415">
        <v>10.7</v>
      </c>
      <c r="P868" s="415">
        <v>5.4</v>
      </c>
      <c r="Q868" s="415">
        <v>2.76</v>
      </c>
      <c r="R868" s="411">
        <f>SUM(Tabla28[[#This Row],[E cal]:[E ACS]])</f>
        <v>18.86</v>
      </c>
      <c r="T868"/>
      <c r="V868" s="410"/>
    </row>
    <row r="869" spans="1:22" ht="24">
      <c r="A869" s="411" t="s">
        <v>1136</v>
      </c>
      <c r="B869" s="412">
        <v>868</v>
      </c>
      <c r="C869" s="413" t="s">
        <v>1106</v>
      </c>
      <c r="D869" s="413" t="s">
        <v>1089</v>
      </c>
      <c r="E869" s="414" t="s">
        <v>1482</v>
      </c>
      <c r="F869" s="413" t="s">
        <v>1090</v>
      </c>
      <c r="G869" s="412" t="s">
        <v>1116</v>
      </c>
      <c r="H869" s="414" t="str">
        <f t="shared" si="13"/>
        <v>PenínsulaUnifamiliarSin_datoNueva edificaciónB4</v>
      </c>
      <c r="I869" s="415">
        <v>33.5</v>
      </c>
      <c r="J869" s="415">
        <v>30.3</v>
      </c>
      <c r="K869" s="415">
        <v>48.5</v>
      </c>
      <c r="L869" s="415">
        <v>30.9</v>
      </c>
      <c r="M869" s="415">
        <v>8.77</v>
      </c>
      <c r="N869" s="411" t="s">
        <v>758</v>
      </c>
      <c r="O869" s="415">
        <v>10.7</v>
      </c>
      <c r="P869" s="415">
        <v>7.6</v>
      </c>
      <c r="Q869" s="415">
        <v>2.12</v>
      </c>
      <c r="R869" s="411">
        <f>SUM(Tabla28[[#This Row],[E cal]:[E ACS]])</f>
        <v>20.419999999999998</v>
      </c>
      <c r="T869"/>
      <c r="V869" s="410"/>
    </row>
    <row r="870" spans="1:22" ht="24">
      <c r="A870" s="411" t="s">
        <v>1136</v>
      </c>
      <c r="B870" s="412">
        <v>869</v>
      </c>
      <c r="C870" s="413" t="s">
        <v>1106</v>
      </c>
      <c r="D870" s="413" t="s">
        <v>1089</v>
      </c>
      <c r="E870" s="414" t="s">
        <v>1482</v>
      </c>
      <c r="F870" s="413" t="s">
        <v>1090</v>
      </c>
      <c r="G870" s="412" t="s">
        <v>1117</v>
      </c>
      <c r="H870" s="414" t="str">
        <f t="shared" si="13"/>
        <v>PenínsulaUnifamiliarSin_datoNueva edificaciónC1</v>
      </c>
      <c r="I870" s="415">
        <v>53.3</v>
      </c>
      <c r="J870" s="411" t="s">
        <v>758</v>
      </c>
      <c r="K870" s="415">
        <v>77.2</v>
      </c>
      <c r="L870" s="411" t="s">
        <v>758</v>
      </c>
      <c r="M870" s="415">
        <v>19.54</v>
      </c>
      <c r="N870" s="411" t="s">
        <v>758</v>
      </c>
      <c r="O870" s="415">
        <v>17</v>
      </c>
      <c r="P870" s="411" t="s">
        <v>758</v>
      </c>
      <c r="Q870" s="415">
        <v>4.7300000000000004</v>
      </c>
      <c r="R870" s="411">
        <f>SUM(Tabla28[[#This Row],[E cal]:[E ACS]])</f>
        <v>21.73</v>
      </c>
      <c r="T870"/>
      <c r="V870" s="410"/>
    </row>
    <row r="871" spans="1:22" ht="24">
      <c r="A871" s="411" t="s">
        <v>1136</v>
      </c>
      <c r="B871" s="412">
        <v>870</v>
      </c>
      <c r="C871" s="413" t="s">
        <v>1106</v>
      </c>
      <c r="D871" s="413" t="s">
        <v>1089</v>
      </c>
      <c r="E871" s="414" t="s">
        <v>1482</v>
      </c>
      <c r="F871" s="413" t="s">
        <v>1090</v>
      </c>
      <c r="G871" s="412" t="s">
        <v>1118</v>
      </c>
      <c r="H871" s="414" t="str">
        <f t="shared" si="13"/>
        <v>PenínsulaUnifamiliarSin_datoNueva edificaciónC2</v>
      </c>
      <c r="I871" s="415">
        <v>53.3</v>
      </c>
      <c r="J871" s="415">
        <v>10.7</v>
      </c>
      <c r="K871" s="415">
        <v>77.2</v>
      </c>
      <c r="L871" s="415">
        <v>10.9</v>
      </c>
      <c r="M871" s="415">
        <v>19.29</v>
      </c>
      <c r="N871" s="411" t="s">
        <v>758</v>
      </c>
      <c r="O871" s="415">
        <v>17</v>
      </c>
      <c r="P871" s="415">
        <v>2.7</v>
      </c>
      <c r="Q871" s="415">
        <v>4.67</v>
      </c>
      <c r="R871" s="411">
        <f>SUM(Tabla28[[#This Row],[E cal]:[E ACS]])</f>
        <v>24.369999999999997</v>
      </c>
      <c r="T871"/>
      <c r="V871" s="410"/>
    </row>
    <row r="872" spans="1:22" ht="24">
      <c r="A872" s="411" t="s">
        <v>1136</v>
      </c>
      <c r="B872" s="412">
        <v>871</v>
      </c>
      <c r="C872" s="413" t="s">
        <v>1106</v>
      </c>
      <c r="D872" s="413" t="s">
        <v>1089</v>
      </c>
      <c r="E872" s="414" t="s">
        <v>1482</v>
      </c>
      <c r="F872" s="413" t="s">
        <v>1090</v>
      </c>
      <c r="G872" s="412" t="s">
        <v>1119</v>
      </c>
      <c r="H872" s="414" t="str">
        <f t="shared" si="13"/>
        <v>PenínsulaUnifamiliarSin_datoNueva edificaciónC3</v>
      </c>
      <c r="I872" s="415">
        <v>53.3</v>
      </c>
      <c r="J872" s="415">
        <v>21.7</v>
      </c>
      <c r="K872" s="415">
        <v>77.2</v>
      </c>
      <c r="L872" s="415">
        <v>22.1</v>
      </c>
      <c r="M872" s="415">
        <v>11.05</v>
      </c>
      <c r="N872" s="411" t="s">
        <v>758</v>
      </c>
      <c r="O872" s="415">
        <v>17</v>
      </c>
      <c r="P872" s="415">
        <v>5.4</v>
      </c>
      <c r="Q872" s="415">
        <v>2.68</v>
      </c>
      <c r="R872" s="411">
        <f>SUM(Tabla28[[#This Row],[E cal]:[E ACS]])</f>
        <v>25.08</v>
      </c>
      <c r="T872"/>
      <c r="V872" s="410"/>
    </row>
    <row r="873" spans="1:22" ht="24">
      <c r="A873" s="411" t="s">
        <v>1136</v>
      </c>
      <c r="B873" s="412">
        <v>872</v>
      </c>
      <c r="C873" s="413" t="s">
        <v>1106</v>
      </c>
      <c r="D873" s="413" t="s">
        <v>1089</v>
      </c>
      <c r="E873" s="414" t="s">
        <v>1482</v>
      </c>
      <c r="F873" s="413" t="s">
        <v>1090</v>
      </c>
      <c r="G873" s="412" t="s">
        <v>1120</v>
      </c>
      <c r="H873" s="414" t="str">
        <f t="shared" si="13"/>
        <v>PenínsulaUnifamiliarSin_datoNueva edificaciónC4</v>
      </c>
      <c r="I873" s="415">
        <v>53.3</v>
      </c>
      <c r="J873" s="415">
        <v>30.3</v>
      </c>
      <c r="K873" s="415">
        <v>77.2</v>
      </c>
      <c r="L873" s="415">
        <v>30.9</v>
      </c>
      <c r="M873" s="415">
        <v>9.42</v>
      </c>
      <c r="N873" s="411" t="s">
        <v>758</v>
      </c>
      <c r="O873" s="415">
        <v>17</v>
      </c>
      <c r="P873" s="415">
        <v>7.6</v>
      </c>
      <c r="Q873" s="415">
        <v>2.2799999999999998</v>
      </c>
      <c r="R873" s="411">
        <f>SUM(Tabla28[[#This Row],[E cal]:[E ACS]])</f>
        <v>26.880000000000003</v>
      </c>
      <c r="T873"/>
      <c r="V873" s="410"/>
    </row>
    <row r="874" spans="1:22" ht="24">
      <c r="A874" s="411" t="s">
        <v>1136</v>
      </c>
      <c r="B874" s="412">
        <v>873</v>
      </c>
      <c r="C874" s="413" t="s">
        <v>1106</v>
      </c>
      <c r="D874" s="413" t="s">
        <v>1089</v>
      </c>
      <c r="E874" s="414" t="s">
        <v>1482</v>
      </c>
      <c r="F874" s="413" t="s">
        <v>1090</v>
      </c>
      <c r="G874" s="412" t="s">
        <v>1121</v>
      </c>
      <c r="H874" s="414" t="str">
        <f t="shared" si="13"/>
        <v>PenínsulaUnifamiliarSin_datoNueva edificaciónD1</v>
      </c>
      <c r="I874" s="415">
        <v>78</v>
      </c>
      <c r="J874" s="411" t="s">
        <v>758</v>
      </c>
      <c r="K874" s="415">
        <v>113.1</v>
      </c>
      <c r="L874" s="411" t="s">
        <v>758</v>
      </c>
      <c r="M874" s="415">
        <v>20.16</v>
      </c>
      <c r="N874" s="411" t="s">
        <v>758</v>
      </c>
      <c r="O874" s="415">
        <v>25</v>
      </c>
      <c r="P874" s="411" t="s">
        <v>758</v>
      </c>
      <c r="Q874" s="415">
        <v>4.88</v>
      </c>
      <c r="R874" s="411">
        <f>SUM(Tabla28[[#This Row],[E cal]:[E ACS]])</f>
        <v>29.88</v>
      </c>
      <c r="T874"/>
      <c r="V874" s="410"/>
    </row>
    <row r="875" spans="1:22" ht="24">
      <c r="A875" s="411" t="s">
        <v>1136</v>
      </c>
      <c r="B875" s="412">
        <v>874</v>
      </c>
      <c r="C875" s="413" t="s">
        <v>1106</v>
      </c>
      <c r="D875" s="413" t="s">
        <v>1089</v>
      </c>
      <c r="E875" s="414" t="s">
        <v>1482</v>
      </c>
      <c r="F875" s="413" t="s">
        <v>1090</v>
      </c>
      <c r="G875" s="412" t="s">
        <v>1123</v>
      </c>
      <c r="H875" s="414" t="str">
        <f t="shared" si="13"/>
        <v>PenínsulaUnifamiliarSin_datoNueva edificaciónD2</v>
      </c>
      <c r="I875" s="415">
        <v>78</v>
      </c>
      <c r="J875" s="415">
        <v>10.7</v>
      </c>
      <c r="K875" s="415">
        <v>113.1</v>
      </c>
      <c r="L875" s="415">
        <v>10.9</v>
      </c>
      <c r="M875" s="415">
        <v>15.49</v>
      </c>
      <c r="N875" s="411" t="s">
        <v>758</v>
      </c>
      <c r="O875" s="415">
        <v>25</v>
      </c>
      <c r="P875" s="415">
        <v>2.7</v>
      </c>
      <c r="Q875" s="415">
        <v>3.75</v>
      </c>
      <c r="R875" s="411">
        <f>SUM(Tabla28[[#This Row],[E cal]:[E ACS]])</f>
        <v>31.45</v>
      </c>
      <c r="T875"/>
      <c r="V875" s="410"/>
    </row>
    <row r="876" spans="1:22" ht="24">
      <c r="A876" s="411" t="s">
        <v>1136</v>
      </c>
      <c r="B876" s="412">
        <v>875</v>
      </c>
      <c r="C876" s="413" t="s">
        <v>1106</v>
      </c>
      <c r="D876" s="413" t="s">
        <v>1089</v>
      </c>
      <c r="E876" s="414" t="s">
        <v>1482</v>
      </c>
      <c r="F876" s="413" t="s">
        <v>1090</v>
      </c>
      <c r="G876" s="412" t="s">
        <v>1124</v>
      </c>
      <c r="H876" s="414" t="str">
        <f t="shared" si="13"/>
        <v>PenínsulaUnifamiliarSin_datoNueva edificaciónD3</v>
      </c>
      <c r="I876" s="415">
        <v>78</v>
      </c>
      <c r="J876" s="415">
        <v>21.7</v>
      </c>
      <c r="K876" s="415">
        <v>113.1</v>
      </c>
      <c r="L876" s="415">
        <v>22.1</v>
      </c>
      <c r="M876" s="415">
        <v>11.16</v>
      </c>
      <c r="N876" s="411" t="s">
        <v>758</v>
      </c>
      <c r="O876" s="415">
        <v>25</v>
      </c>
      <c r="P876" s="415">
        <v>5.4</v>
      </c>
      <c r="Q876" s="415">
        <v>2.7</v>
      </c>
      <c r="R876" s="411">
        <f>SUM(Tabla28[[#This Row],[E cal]:[E ACS]])</f>
        <v>33.1</v>
      </c>
      <c r="T876"/>
      <c r="V876" s="410"/>
    </row>
    <row r="877" spans="1:22" ht="24">
      <c r="A877" s="411" t="s">
        <v>1136</v>
      </c>
      <c r="B877" s="412">
        <v>876</v>
      </c>
      <c r="C877" s="413" t="s">
        <v>1106</v>
      </c>
      <c r="D877" s="413" t="s">
        <v>1089</v>
      </c>
      <c r="E877" s="414" t="s">
        <v>1482</v>
      </c>
      <c r="F877" s="413" t="s">
        <v>1090</v>
      </c>
      <c r="G877" s="412" t="s">
        <v>1125</v>
      </c>
      <c r="H877" s="414" t="str">
        <f t="shared" si="13"/>
        <v>PenínsulaUnifamiliarSin_datoNueva edificaciónE1</v>
      </c>
      <c r="I877" s="415">
        <v>103.3</v>
      </c>
      <c r="J877" s="411" t="s">
        <v>758</v>
      </c>
      <c r="K877" s="415">
        <v>149.80000000000001</v>
      </c>
      <c r="L877" s="411" t="s">
        <v>758</v>
      </c>
      <c r="M877" s="415">
        <v>15.41</v>
      </c>
      <c r="N877" s="411" t="s">
        <v>758</v>
      </c>
      <c r="O877" s="415">
        <v>33.1</v>
      </c>
      <c r="P877" s="411" t="s">
        <v>758</v>
      </c>
      <c r="Q877" s="415">
        <v>3.73</v>
      </c>
      <c r="R877" s="411">
        <f>SUM(Tabla28[[#This Row],[E cal]:[E ACS]])</f>
        <v>36.83</v>
      </c>
      <c r="T877"/>
      <c r="V877" s="410"/>
    </row>
    <row r="878" spans="1:22" ht="24">
      <c r="A878" s="411" t="s">
        <v>1136</v>
      </c>
      <c r="B878" s="412">
        <v>877</v>
      </c>
      <c r="C878" s="413" t="s">
        <v>1126</v>
      </c>
      <c r="D878" s="413" t="s">
        <v>1089</v>
      </c>
      <c r="E878" s="414" t="s">
        <v>1482</v>
      </c>
      <c r="F878" s="413" t="s">
        <v>1090</v>
      </c>
      <c r="G878" s="412" t="s">
        <v>1137</v>
      </c>
      <c r="H878" s="414" t="str">
        <f t="shared" si="13"/>
        <v>CanariasUnifamiliarSin_datoNueva edificaciónα1</v>
      </c>
      <c r="I878" s="411" t="s">
        <v>758</v>
      </c>
      <c r="J878" s="411" t="s">
        <v>758</v>
      </c>
      <c r="K878" s="411" t="s">
        <v>758</v>
      </c>
      <c r="L878" s="411" t="s">
        <v>758</v>
      </c>
      <c r="M878" s="415">
        <v>8.08</v>
      </c>
      <c r="N878" s="411" t="s">
        <v>758</v>
      </c>
      <c r="O878" s="411" t="s">
        <v>758</v>
      </c>
      <c r="P878" s="411" t="s">
        <v>758</v>
      </c>
      <c r="Q878" s="415">
        <v>2.2000000000000002</v>
      </c>
      <c r="R878" s="411">
        <f>SUM(Tabla28[[#This Row],[E cal]:[E ACS]])</f>
        <v>2.2000000000000002</v>
      </c>
      <c r="T878"/>
      <c r="V878" s="410"/>
    </row>
    <row r="879" spans="1:22" ht="24">
      <c r="A879" s="411" t="s">
        <v>1136</v>
      </c>
      <c r="B879" s="412">
        <v>878</v>
      </c>
      <c r="C879" s="413" t="s">
        <v>1126</v>
      </c>
      <c r="D879" s="413" t="s">
        <v>1089</v>
      </c>
      <c r="E879" s="414" t="s">
        <v>1482</v>
      </c>
      <c r="F879" s="413" t="s">
        <v>1090</v>
      </c>
      <c r="G879" s="412" t="s">
        <v>1138</v>
      </c>
      <c r="H879" s="414" t="str">
        <f t="shared" si="13"/>
        <v>CanariasUnifamiliarSin_datoNueva edificaciónα2</v>
      </c>
      <c r="I879" s="411" t="s">
        <v>758</v>
      </c>
      <c r="J879" s="415">
        <v>10.7</v>
      </c>
      <c r="K879" s="411" t="s">
        <v>758</v>
      </c>
      <c r="L879" s="415">
        <v>14</v>
      </c>
      <c r="M879" s="415">
        <v>8.08</v>
      </c>
      <c r="N879" s="411" t="s">
        <v>758</v>
      </c>
      <c r="O879" s="411" t="s">
        <v>758</v>
      </c>
      <c r="P879" s="415">
        <v>4.0999999999999996</v>
      </c>
      <c r="Q879" s="415">
        <v>2.2000000000000002</v>
      </c>
      <c r="R879" s="411">
        <f>SUM(Tabla28[[#This Row],[E cal]:[E ACS]])</f>
        <v>6.3</v>
      </c>
      <c r="T879"/>
      <c r="V879" s="410"/>
    </row>
    <row r="880" spans="1:22" ht="24">
      <c r="A880" s="411" t="s">
        <v>1136</v>
      </c>
      <c r="B880" s="412">
        <v>879</v>
      </c>
      <c r="C880" s="413" t="s">
        <v>1126</v>
      </c>
      <c r="D880" s="413" t="s">
        <v>1089</v>
      </c>
      <c r="E880" s="414" t="s">
        <v>1482</v>
      </c>
      <c r="F880" s="413" t="s">
        <v>1090</v>
      </c>
      <c r="G880" s="412" t="s">
        <v>1139</v>
      </c>
      <c r="H880" s="414" t="str">
        <f t="shared" si="13"/>
        <v>CanariasUnifamiliarSin_datoNueva edificaciónα3</v>
      </c>
      <c r="I880" s="411" t="s">
        <v>758</v>
      </c>
      <c r="J880" s="415">
        <v>21.7</v>
      </c>
      <c r="K880" s="411" t="s">
        <v>758</v>
      </c>
      <c r="L880" s="415">
        <v>28.4</v>
      </c>
      <c r="M880" s="415">
        <v>8.08</v>
      </c>
      <c r="N880" s="411" t="s">
        <v>758</v>
      </c>
      <c r="O880" s="411" t="s">
        <v>758</v>
      </c>
      <c r="P880" s="415">
        <v>8.1999999999999993</v>
      </c>
      <c r="Q880" s="415">
        <v>2.2000000000000002</v>
      </c>
      <c r="R880" s="411">
        <f>SUM(Tabla28[[#This Row],[E cal]:[E ACS]])</f>
        <v>10.399999999999999</v>
      </c>
      <c r="T880"/>
      <c r="V880" s="410"/>
    </row>
    <row r="881" spans="1:22" ht="24">
      <c r="A881" s="411" t="s">
        <v>1136</v>
      </c>
      <c r="B881" s="412">
        <v>880</v>
      </c>
      <c r="C881" s="413" t="s">
        <v>1126</v>
      </c>
      <c r="D881" s="413" t="s">
        <v>1089</v>
      </c>
      <c r="E881" s="414" t="s">
        <v>1482</v>
      </c>
      <c r="F881" s="413" t="s">
        <v>1090</v>
      </c>
      <c r="G881" s="412" t="s">
        <v>1140</v>
      </c>
      <c r="H881" s="414" t="str">
        <f t="shared" si="13"/>
        <v>CanariasUnifamiliarSin_datoNueva edificaciónα4</v>
      </c>
      <c r="I881" s="411" t="s">
        <v>758</v>
      </c>
      <c r="J881" s="415">
        <v>30.3</v>
      </c>
      <c r="K881" s="411" t="s">
        <v>758</v>
      </c>
      <c r="L881" s="415">
        <v>39.6</v>
      </c>
      <c r="M881" s="415">
        <v>8.08</v>
      </c>
      <c r="N881" s="411" t="s">
        <v>758</v>
      </c>
      <c r="O881" s="411" t="s">
        <v>758</v>
      </c>
      <c r="P881" s="415">
        <v>11.5</v>
      </c>
      <c r="Q881" s="415">
        <v>2.2000000000000002</v>
      </c>
      <c r="R881" s="411">
        <f>SUM(Tabla28[[#This Row],[E cal]:[E ACS]])</f>
        <v>13.7</v>
      </c>
      <c r="T881"/>
      <c r="V881" s="410"/>
    </row>
    <row r="882" spans="1:22" ht="24">
      <c r="A882" s="411" t="s">
        <v>1136</v>
      </c>
      <c r="B882" s="412">
        <v>881</v>
      </c>
      <c r="C882" s="413" t="s">
        <v>1126</v>
      </c>
      <c r="D882" s="413" t="s">
        <v>1089</v>
      </c>
      <c r="E882" s="414" t="s">
        <v>1482</v>
      </c>
      <c r="F882" s="413" t="s">
        <v>1090</v>
      </c>
      <c r="G882" s="412" t="s">
        <v>9</v>
      </c>
      <c r="H882" s="414" t="str">
        <f t="shared" si="13"/>
        <v>CanariasUnifamiliarSin_datoNueva edificaciónA1</v>
      </c>
      <c r="I882" s="415">
        <v>23.6</v>
      </c>
      <c r="J882" s="411" t="s">
        <v>758</v>
      </c>
      <c r="K882" s="415">
        <v>36.6</v>
      </c>
      <c r="L882" s="411" t="s">
        <v>758</v>
      </c>
      <c r="M882" s="415">
        <v>8.08</v>
      </c>
      <c r="N882" s="411" t="s">
        <v>758</v>
      </c>
      <c r="O882" s="415">
        <v>9</v>
      </c>
      <c r="P882" s="411" t="s">
        <v>758</v>
      </c>
      <c r="Q882" s="415">
        <v>2.2000000000000002</v>
      </c>
      <c r="R882" s="411">
        <f>SUM(Tabla28[[#This Row],[E cal]:[E ACS]])</f>
        <v>11.2</v>
      </c>
      <c r="T882"/>
      <c r="V882" s="410"/>
    </row>
    <row r="883" spans="1:22" ht="24">
      <c r="A883" s="411" t="s">
        <v>1136</v>
      </c>
      <c r="B883" s="412">
        <v>882</v>
      </c>
      <c r="C883" s="413" t="s">
        <v>1126</v>
      </c>
      <c r="D883" s="413" t="s">
        <v>1089</v>
      </c>
      <c r="E883" s="414" t="s">
        <v>1482</v>
      </c>
      <c r="F883" s="413" t="s">
        <v>1090</v>
      </c>
      <c r="G883" s="412" t="s">
        <v>10</v>
      </c>
      <c r="H883" s="414" t="str">
        <f t="shared" si="13"/>
        <v>CanariasUnifamiliarSin_datoNueva edificaciónA2</v>
      </c>
      <c r="I883" s="415">
        <v>23.6</v>
      </c>
      <c r="J883" s="415">
        <v>10.7</v>
      </c>
      <c r="K883" s="415">
        <v>36.6</v>
      </c>
      <c r="L883" s="415">
        <v>14</v>
      </c>
      <c r="M883" s="415">
        <v>8.08</v>
      </c>
      <c r="N883" s="411" t="s">
        <v>758</v>
      </c>
      <c r="O883" s="415">
        <v>9</v>
      </c>
      <c r="P883" s="415">
        <v>4.0999999999999996</v>
      </c>
      <c r="Q883" s="415">
        <v>2.2000000000000002</v>
      </c>
      <c r="R883" s="411">
        <f>SUM(Tabla28[[#This Row],[E cal]:[E ACS]])</f>
        <v>15.3</v>
      </c>
      <c r="T883"/>
      <c r="V883" s="410"/>
    </row>
    <row r="884" spans="1:22" ht="24">
      <c r="A884" s="411" t="s">
        <v>1136</v>
      </c>
      <c r="B884" s="412">
        <v>883</v>
      </c>
      <c r="C884" s="413" t="s">
        <v>1126</v>
      </c>
      <c r="D884" s="413" t="s">
        <v>1089</v>
      </c>
      <c r="E884" s="414" t="s">
        <v>1482</v>
      </c>
      <c r="F884" s="413" t="s">
        <v>1090</v>
      </c>
      <c r="G884" s="412" t="s">
        <v>1108</v>
      </c>
      <c r="H884" s="414" t="str">
        <f t="shared" si="13"/>
        <v>CanariasUnifamiliarSin_datoNueva edificaciónA3</v>
      </c>
      <c r="I884" s="415">
        <v>23.6</v>
      </c>
      <c r="J884" s="415">
        <v>21.7</v>
      </c>
      <c r="K884" s="415">
        <v>36.6</v>
      </c>
      <c r="L884" s="415">
        <v>28.4</v>
      </c>
      <c r="M884" s="415">
        <v>8.08</v>
      </c>
      <c r="N884" s="411" t="s">
        <v>758</v>
      </c>
      <c r="O884" s="415">
        <v>9</v>
      </c>
      <c r="P884" s="415">
        <v>8.1999999999999993</v>
      </c>
      <c r="Q884" s="415">
        <v>2.2000000000000002</v>
      </c>
      <c r="R884" s="411">
        <f>SUM(Tabla28[[#This Row],[E cal]:[E ACS]])</f>
        <v>19.399999999999999</v>
      </c>
      <c r="T884"/>
      <c r="V884" s="410"/>
    </row>
    <row r="885" spans="1:22" ht="24">
      <c r="A885" s="411" t="s">
        <v>1136</v>
      </c>
      <c r="B885" s="412">
        <v>884</v>
      </c>
      <c r="C885" s="413" t="s">
        <v>1126</v>
      </c>
      <c r="D885" s="413" t="s">
        <v>1089</v>
      </c>
      <c r="E885" s="414" t="s">
        <v>1482</v>
      </c>
      <c r="F885" s="413" t="s">
        <v>1090</v>
      </c>
      <c r="G885" s="412" t="s">
        <v>1114</v>
      </c>
      <c r="H885" s="414" t="str">
        <f t="shared" si="13"/>
        <v>CanariasUnifamiliarSin_datoNueva edificaciónA4</v>
      </c>
      <c r="I885" s="415">
        <v>23.6</v>
      </c>
      <c r="J885" s="415">
        <v>30.3</v>
      </c>
      <c r="K885" s="415">
        <v>36.6</v>
      </c>
      <c r="L885" s="415">
        <v>39.6</v>
      </c>
      <c r="M885" s="415">
        <v>8.2200000000000006</v>
      </c>
      <c r="N885" s="411" t="s">
        <v>758</v>
      </c>
      <c r="O885" s="415">
        <v>9</v>
      </c>
      <c r="P885" s="415">
        <v>11.5</v>
      </c>
      <c r="Q885" s="415">
        <v>2.2400000000000002</v>
      </c>
      <c r="R885" s="411">
        <f>SUM(Tabla28[[#This Row],[E cal]:[E ACS]])</f>
        <v>22.740000000000002</v>
      </c>
      <c r="T885"/>
      <c r="V885" s="410"/>
    </row>
    <row r="886" spans="1:22" ht="24">
      <c r="A886" s="411" t="s">
        <v>1136</v>
      </c>
      <c r="B886" s="412">
        <v>885</v>
      </c>
      <c r="C886" s="413" t="s">
        <v>1126</v>
      </c>
      <c r="D886" s="413" t="s">
        <v>1089</v>
      </c>
      <c r="E886" s="414" t="s">
        <v>1482</v>
      </c>
      <c r="F886" s="413" t="s">
        <v>1090</v>
      </c>
      <c r="G886" s="412" t="s">
        <v>1131</v>
      </c>
      <c r="H886" s="414" t="str">
        <f t="shared" si="13"/>
        <v>CanariasUnifamiliarSin_datoNueva edificaciónB1</v>
      </c>
      <c r="I886" s="415">
        <v>33.5</v>
      </c>
      <c r="J886" s="411" t="s">
        <v>758</v>
      </c>
      <c r="K886" s="415">
        <v>51.9</v>
      </c>
      <c r="L886" s="411" t="s">
        <v>758</v>
      </c>
      <c r="M886" s="415">
        <v>9.85</v>
      </c>
      <c r="N886" s="411" t="s">
        <v>758</v>
      </c>
      <c r="O886" s="415">
        <v>12.7</v>
      </c>
      <c r="P886" s="411" t="s">
        <v>758</v>
      </c>
      <c r="Q886" s="415">
        <v>2.69</v>
      </c>
      <c r="R886" s="411">
        <f>SUM(Tabla28[[#This Row],[E cal]:[E ACS]])</f>
        <v>15.389999999999999</v>
      </c>
      <c r="T886"/>
      <c r="V886" s="410"/>
    </row>
    <row r="887" spans="1:22" ht="24">
      <c r="A887" s="411" t="s">
        <v>1136</v>
      </c>
      <c r="B887" s="412">
        <v>886</v>
      </c>
      <c r="C887" s="413" t="s">
        <v>1126</v>
      </c>
      <c r="D887" s="413" t="s">
        <v>1089</v>
      </c>
      <c r="E887" s="414" t="s">
        <v>1482</v>
      </c>
      <c r="F887" s="413" t="s">
        <v>1090</v>
      </c>
      <c r="G887" s="412" t="s">
        <v>1132</v>
      </c>
      <c r="H887" s="414" t="str">
        <f t="shared" si="13"/>
        <v>CanariasUnifamiliarSin_datoNueva edificaciónB2</v>
      </c>
      <c r="I887" s="415">
        <v>33.5</v>
      </c>
      <c r="J887" s="415">
        <v>10.7</v>
      </c>
      <c r="K887" s="415">
        <v>51.9</v>
      </c>
      <c r="L887" s="415">
        <v>14</v>
      </c>
      <c r="M887" s="415">
        <v>9.85</v>
      </c>
      <c r="N887" s="411" t="s">
        <v>758</v>
      </c>
      <c r="O887" s="415">
        <v>12.7</v>
      </c>
      <c r="P887" s="415">
        <v>4.0999999999999996</v>
      </c>
      <c r="Q887" s="415">
        <v>2.69</v>
      </c>
      <c r="R887" s="411">
        <f>SUM(Tabla28[[#This Row],[E cal]:[E ACS]])</f>
        <v>19.489999999999998</v>
      </c>
      <c r="T887"/>
      <c r="V887" s="410"/>
    </row>
    <row r="888" spans="1:22" ht="24">
      <c r="A888" s="411" t="s">
        <v>1136</v>
      </c>
      <c r="B888" s="412">
        <v>887</v>
      </c>
      <c r="C888" s="413" t="s">
        <v>1126</v>
      </c>
      <c r="D888" s="413" t="s">
        <v>1089</v>
      </c>
      <c r="E888" s="414" t="s">
        <v>1482</v>
      </c>
      <c r="F888" s="413" t="s">
        <v>1090</v>
      </c>
      <c r="G888" s="412" t="s">
        <v>1115</v>
      </c>
      <c r="H888" s="414" t="str">
        <f t="shared" si="13"/>
        <v>CanariasUnifamiliarSin_datoNueva edificaciónB3</v>
      </c>
      <c r="I888" s="415">
        <v>33.5</v>
      </c>
      <c r="J888" s="415">
        <v>21.7</v>
      </c>
      <c r="K888" s="415">
        <v>51.9</v>
      </c>
      <c r="L888" s="415">
        <v>28.4</v>
      </c>
      <c r="M888" s="415">
        <v>9.85</v>
      </c>
      <c r="N888" s="411" t="s">
        <v>758</v>
      </c>
      <c r="O888" s="415">
        <v>12.7</v>
      </c>
      <c r="P888" s="415">
        <v>8.1999999999999993</v>
      </c>
      <c r="Q888" s="415">
        <v>2.69</v>
      </c>
      <c r="R888" s="411">
        <f>SUM(Tabla28[[#This Row],[E cal]:[E ACS]])</f>
        <v>23.59</v>
      </c>
      <c r="T888"/>
      <c r="V888" s="410"/>
    </row>
    <row r="889" spans="1:22" ht="24">
      <c r="A889" s="411" t="s">
        <v>1136</v>
      </c>
      <c r="B889" s="412">
        <v>888</v>
      </c>
      <c r="C889" s="413" t="s">
        <v>1126</v>
      </c>
      <c r="D889" s="413" t="s">
        <v>1089</v>
      </c>
      <c r="E889" s="414" t="s">
        <v>1482</v>
      </c>
      <c r="F889" s="413" t="s">
        <v>1090</v>
      </c>
      <c r="G889" s="412" t="s">
        <v>1116</v>
      </c>
      <c r="H889" s="414" t="str">
        <f t="shared" si="13"/>
        <v>CanariasUnifamiliarSin_datoNueva edificaciónB4</v>
      </c>
      <c r="I889" s="415">
        <v>33.5</v>
      </c>
      <c r="J889" s="415">
        <v>30.3</v>
      </c>
      <c r="K889" s="415">
        <v>51.9</v>
      </c>
      <c r="L889" s="415">
        <v>39.6</v>
      </c>
      <c r="M889" s="415">
        <v>9.68</v>
      </c>
      <c r="N889" s="411" t="s">
        <v>758</v>
      </c>
      <c r="O889" s="415">
        <v>12.7</v>
      </c>
      <c r="P889" s="415">
        <v>11.5</v>
      </c>
      <c r="Q889" s="415">
        <v>2.64</v>
      </c>
      <c r="R889" s="411">
        <f>SUM(Tabla28[[#This Row],[E cal]:[E ACS]])</f>
        <v>26.84</v>
      </c>
      <c r="T889"/>
      <c r="V889" s="410"/>
    </row>
    <row r="890" spans="1:22" ht="24">
      <c r="A890" s="411" t="s">
        <v>1136</v>
      </c>
      <c r="B890" s="412">
        <v>889</v>
      </c>
      <c r="C890" s="413" t="s">
        <v>1126</v>
      </c>
      <c r="D890" s="413" t="s">
        <v>1089</v>
      </c>
      <c r="E890" s="414" t="s">
        <v>1482</v>
      </c>
      <c r="F890" s="413" t="s">
        <v>1090</v>
      </c>
      <c r="G890" s="412" t="s">
        <v>1117</v>
      </c>
      <c r="H890" s="414" t="str">
        <f t="shared" si="13"/>
        <v>CanariasUnifamiliarSin_datoNueva edificaciónC1</v>
      </c>
      <c r="I890" s="415">
        <v>53.3</v>
      </c>
      <c r="J890" s="411" t="s">
        <v>758</v>
      </c>
      <c r="K890" s="415">
        <v>82.6</v>
      </c>
      <c r="L890" s="411" t="s">
        <v>758</v>
      </c>
      <c r="M890" s="415">
        <v>11.73</v>
      </c>
      <c r="N890" s="411" t="s">
        <v>758</v>
      </c>
      <c r="O890" s="415">
        <v>20.2</v>
      </c>
      <c r="P890" s="411" t="s">
        <v>758</v>
      </c>
      <c r="Q890" s="415">
        <v>3.2</v>
      </c>
      <c r="R890" s="411">
        <f>SUM(Tabla28[[#This Row],[E cal]:[E ACS]])</f>
        <v>23.4</v>
      </c>
      <c r="T890"/>
      <c r="V890" s="410"/>
    </row>
    <row r="891" spans="1:22" ht="24">
      <c r="A891" s="411" t="s">
        <v>1136</v>
      </c>
      <c r="B891" s="412">
        <v>890</v>
      </c>
      <c r="C891" s="413" t="s">
        <v>1126</v>
      </c>
      <c r="D891" s="413" t="s">
        <v>1089</v>
      </c>
      <c r="E891" s="414" t="s">
        <v>1482</v>
      </c>
      <c r="F891" s="413" t="s">
        <v>1090</v>
      </c>
      <c r="G891" s="412" t="s">
        <v>1118</v>
      </c>
      <c r="H891" s="414" t="str">
        <f t="shared" si="13"/>
        <v>CanariasUnifamiliarSin_datoNueva edificaciónC2</v>
      </c>
      <c r="I891" s="415">
        <v>53.3</v>
      </c>
      <c r="J891" s="415">
        <v>10.7</v>
      </c>
      <c r="K891" s="415">
        <v>82.6</v>
      </c>
      <c r="L891" s="415">
        <v>14</v>
      </c>
      <c r="M891" s="415">
        <v>11.58</v>
      </c>
      <c r="N891" s="411" t="s">
        <v>758</v>
      </c>
      <c r="O891" s="415">
        <v>20.2</v>
      </c>
      <c r="P891" s="415">
        <v>4.0999999999999996</v>
      </c>
      <c r="Q891" s="415">
        <v>3.16</v>
      </c>
      <c r="R891" s="411">
        <f>SUM(Tabla28[[#This Row],[E cal]:[E ACS]])</f>
        <v>27.459999999999997</v>
      </c>
      <c r="T891"/>
      <c r="V891" s="410"/>
    </row>
    <row r="892" spans="1:22" ht="24">
      <c r="A892" s="411" t="s">
        <v>1136</v>
      </c>
      <c r="B892" s="412">
        <v>891</v>
      </c>
      <c r="C892" s="413" t="s">
        <v>1126</v>
      </c>
      <c r="D892" s="413" t="s">
        <v>1089</v>
      </c>
      <c r="E892" s="414" t="s">
        <v>1482</v>
      </c>
      <c r="F892" s="413" t="s">
        <v>1090</v>
      </c>
      <c r="G892" s="412" t="s">
        <v>1119</v>
      </c>
      <c r="H892" s="414" t="str">
        <f t="shared" si="13"/>
        <v>CanariasUnifamiliarSin_datoNueva edificaciónC3</v>
      </c>
      <c r="I892" s="415">
        <v>53.3</v>
      </c>
      <c r="J892" s="415">
        <v>21.7</v>
      </c>
      <c r="K892" s="415">
        <v>82.6</v>
      </c>
      <c r="L892" s="415">
        <v>28.4</v>
      </c>
      <c r="M892" s="415">
        <v>11.62</v>
      </c>
      <c r="N892" s="411" t="s">
        <v>758</v>
      </c>
      <c r="O892" s="415">
        <v>20.2</v>
      </c>
      <c r="P892" s="415">
        <v>8.1999999999999993</v>
      </c>
      <c r="Q892" s="415">
        <v>3.17</v>
      </c>
      <c r="R892" s="411">
        <f>SUM(Tabla28[[#This Row],[E cal]:[E ACS]])</f>
        <v>31.57</v>
      </c>
      <c r="T892"/>
      <c r="V892" s="410"/>
    </row>
    <row r="893" spans="1:22" ht="24">
      <c r="A893" s="411" t="s">
        <v>1136</v>
      </c>
      <c r="B893" s="412">
        <v>892</v>
      </c>
      <c r="C893" s="413" t="s">
        <v>1126</v>
      </c>
      <c r="D893" s="413" t="s">
        <v>1089</v>
      </c>
      <c r="E893" s="414" t="s">
        <v>1482</v>
      </c>
      <c r="F893" s="413" t="s">
        <v>1090</v>
      </c>
      <c r="G893" s="412" t="s">
        <v>1120</v>
      </c>
      <c r="H893" s="414" t="str">
        <f t="shared" si="13"/>
        <v>CanariasUnifamiliarSin_datoNueva edificaciónC4</v>
      </c>
      <c r="I893" s="415">
        <v>53.3</v>
      </c>
      <c r="J893" s="415">
        <v>30.3</v>
      </c>
      <c r="K893" s="415">
        <v>82.6</v>
      </c>
      <c r="L893" s="415">
        <v>39.6</v>
      </c>
      <c r="M893" s="415">
        <v>11.32</v>
      </c>
      <c r="N893" s="411" t="s">
        <v>758</v>
      </c>
      <c r="O893" s="415">
        <v>20.2</v>
      </c>
      <c r="P893" s="415">
        <v>11.5</v>
      </c>
      <c r="Q893" s="415">
        <v>3.09</v>
      </c>
      <c r="R893" s="411">
        <f>SUM(Tabla28[[#This Row],[E cal]:[E ACS]])</f>
        <v>34.79</v>
      </c>
      <c r="T893"/>
      <c r="V893" s="410"/>
    </row>
    <row r="894" spans="1:22" ht="24">
      <c r="A894" s="411" t="s">
        <v>1136</v>
      </c>
      <c r="B894" s="412">
        <v>893</v>
      </c>
      <c r="C894" s="413" t="s">
        <v>1126</v>
      </c>
      <c r="D894" s="413" t="s">
        <v>1089</v>
      </c>
      <c r="E894" s="414" t="s">
        <v>1482</v>
      </c>
      <c r="F894" s="413" t="s">
        <v>1090</v>
      </c>
      <c r="G894" s="412" t="s">
        <v>1121</v>
      </c>
      <c r="H894" s="414" t="str">
        <f t="shared" si="13"/>
        <v>CanariasUnifamiliarSin_datoNueva edificaciónD1</v>
      </c>
      <c r="I894" s="415">
        <v>78</v>
      </c>
      <c r="J894" s="411" t="s">
        <v>758</v>
      </c>
      <c r="K894" s="415">
        <v>120.9</v>
      </c>
      <c r="L894" s="411" t="s">
        <v>758</v>
      </c>
      <c r="M894" s="415">
        <v>12.1</v>
      </c>
      <c r="N894" s="411" t="s">
        <v>758</v>
      </c>
      <c r="O894" s="415">
        <v>29.6</v>
      </c>
      <c r="P894" s="411" t="s">
        <v>758</v>
      </c>
      <c r="Q894" s="415">
        <v>3.3</v>
      </c>
      <c r="R894" s="411">
        <f>SUM(Tabla28[[#This Row],[E cal]:[E ACS]])</f>
        <v>32.9</v>
      </c>
      <c r="T894"/>
      <c r="V894" s="410"/>
    </row>
    <row r="895" spans="1:22" ht="24">
      <c r="A895" s="411" t="s">
        <v>1136</v>
      </c>
      <c r="B895" s="412">
        <v>894</v>
      </c>
      <c r="C895" s="413" t="s">
        <v>1126</v>
      </c>
      <c r="D895" s="413" t="s">
        <v>1089</v>
      </c>
      <c r="E895" s="414" t="s">
        <v>1482</v>
      </c>
      <c r="F895" s="413" t="s">
        <v>1090</v>
      </c>
      <c r="G895" s="412" t="s">
        <v>1123</v>
      </c>
      <c r="H895" s="414" t="str">
        <f t="shared" si="13"/>
        <v>CanariasUnifamiliarSin_datoNueva edificaciónD2</v>
      </c>
      <c r="I895" s="415">
        <v>78</v>
      </c>
      <c r="J895" s="415">
        <v>10.7</v>
      </c>
      <c r="K895" s="415">
        <v>120.9</v>
      </c>
      <c r="L895" s="415">
        <v>14</v>
      </c>
      <c r="M895" s="415">
        <v>11.96</v>
      </c>
      <c r="N895" s="411" t="s">
        <v>758</v>
      </c>
      <c r="O895" s="415">
        <v>29.6</v>
      </c>
      <c r="P895" s="415">
        <v>4.0999999999999996</v>
      </c>
      <c r="Q895" s="415">
        <v>3.26</v>
      </c>
      <c r="R895" s="411">
        <f>SUM(Tabla28[[#This Row],[E cal]:[E ACS]])</f>
        <v>36.96</v>
      </c>
      <c r="T895"/>
      <c r="V895" s="410"/>
    </row>
    <row r="896" spans="1:22" ht="24">
      <c r="A896" s="411" t="s">
        <v>1136</v>
      </c>
      <c r="B896" s="412">
        <v>895</v>
      </c>
      <c r="C896" s="413" t="s">
        <v>1126</v>
      </c>
      <c r="D896" s="413" t="s">
        <v>1089</v>
      </c>
      <c r="E896" s="414" t="s">
        <v>1482</v>
      </c>
      <c r="F896" s="413" t="s">
        <v>1090</v>
      </c>
      <c r="G896" s="412" t="s">
        <v>1124</v>
      </c>
      <c r="H896" s="414" t="str">
        <f t="shared" si="13"/>
        <v>CanariasUnifamiliarSin_datoNueva edificaciónD3</v>
      </c>
      <c r="I896" s="415">
        <v>78</v>
      </c>
      <c r="J896" s="415">
        <v>21.7</v>
      </c>
      <c r="K896" s="415">
        <v>120.9</v>
      </c>
      <c r="L896" s="415">
        <v>28.4</v>
      </c>
      <c r="M896" s="415">
        <v>11.73</v>
      </c>
      <c r="N896" s="411" t="s">
        <v>758</v>
      </c>
      <c r="O896" s="415">
        <v>29.6</v>
      </c>
      <c r="P896" s="415">
        <v>8.1999999999999993</v>
      </c>
      <c r="Q896" s="415">
        <v>3.2</v>
      </c>
      <c r="R896" s="411">
        <f>SUM(Tabla28[[#This Row],[E cal]:[E ACS]])</f>
        <v>41</v>
      </c>
      <c r="T896"/>
      <c r="V896" s="410"/>
    </row>
    <row r="897" spans="1:22" ht="24">
      <c r="A897" s="411" t="s">
        <v>1136</v>
      </c>
      <c r="B897" s="412">
        <v>896</v>
      </c>
      <c r="C897" s="413" t="s">
        <v>1126</v>
      </c>
      <c r="D897" s="413" t="s">
        <v>1089</v>
      </c>
      <c r="E897" s="414" t="s">
        <v>1482</v>
      </c>
      <c r="F897" s="413" t="s">
        <v>1090</v>
      </c>
      <c r="G897" s="412" t="s">
        <v>1125</v>
      </c>
      <c r="H897" s="414" t="str">
        <f t="shared" si="13"/>
        <v>CanariasUnifamiliarSin_datoNueva edificaciónE1</v>
      </c>
      <c r="I897" s="415">
        <v>103.3</v>
      </c>
      <c r="J897" s="411" t="s">
        <v>758</v>
      </c>
      <c r="K897" s="415">
        <v>160.1</v>
      </c>
      <c r="L897" s="411" t="s">
        <v>758</v>
      </c>
      <c r="M897" s="415">
        <v>12.34</v>
      </c>
      <c r="N897" s="411" t="s">
        <v>758</v>
      </c>
      <c r="O897" s="415">
        <v>39.299999999999997</v>
      </c>
      <c r="P897" s="411" t="s">
        <v>758</v>
      </c>
      <c r="Q897" s="415">
        <v>3.37</v>
      </c>
      <c r="R897" s="411">
        <f>SUM(Tabla28[[#This Row],[E cal]:[E ACS]])</f>
        <v>42.669999999999995</v>
      </c>
      <c r="T897"/>
      <c r="V897" s="410"/>
    </row>
    <row r="898" spans="1:22">
      <c r="A898" s="411" t="s">
        <v>1136</v>
      </c>
      <c r="B898" s="412">
        <v>897</v>
      </c>
      <c r="C898" s="413" t="s">
        <v>1106</v>
      </c>
      <c r="D898" s="413" t="s">
        <v>1133</v>
      </c>
      <c r="E898" s="414" t="s">
        <v>1482</v>
      </c>
      <c r="F898" s="413" t="s">
        <v>1090</v>
      </c>
      <c r="G898" s="412" t="s">
        <v>1108</v>
      </c>
      <c r="H898" s="414" t="str">
        <f t="shared" ref="H898:H961" si="14">_xlfn.CONCAT(C898:G898)</f>
        <v>PenínsulaBloqueSin_datoNueva edificaciónA3</v>
      </c>
      <c r="I898" s="415">
        <v>13.8</v>
      </c>
      <c r="J898" s="415">
        <v>14.9</v>
      </c>
      <c r="K898" s="415">
        <v>20</v>
      </c>
      <c r="L898" s="415">
        <v>15.2</v>
      </c>
      <c r="M898" s="415">
        <v>7.08</v>
      </c>
      <c r="N898" s="411" t="s">
        <v>758</v>
      </c>
      <c r="O898" s="415">
        <v>4.4000000000000004</v>
      </c>
      <c r="P898" s="415">
        <v>3.7</v>
      </c>
      <c r="Q898" s="415">
        <v>1.71</v>
      </c>
      <c r="R898" s="411">
        <f>SUM(Tabla28[[#This Row],[E cal]:[E ACS]])</f>
        <v>9.8100000000000023</v>
      </c>
      <c r="T898"/>
      <c r="V898" s="410"/>
    </row>
    <row r="899" spans="1:22">
      <c r="A899" s="411" t="s">
        <v>1136</v>
      </c>
      <c r="B899" s="412">
        <v>898</v>
      </c>
      <c r="C899" s="413" t="s">
        <v>1106</v>
      </c>
      <c r="D899" s="413" t="s">
        <v>1133</v>
      </c>
      <c r="E899" s="414" t="s">
        <v>1482</v>
      </c>
      <c r="F899" s="413" t="s">
        <v>1090</v>
      </c>
      <c r="G899" s="412" t="s">
        <v>1114</v>
      </c>
      <c r="H899" s="414" t="str">
        <f t="shared" si="14"/>
        <v>PenínsulaBloqueSin_datoNueva edificaciónA4</v>
      </c>
      <c r="I899" s="415">
        <v>13.8</v>
      </c>
      <c r="J899" s="415">
        <v>21</v>
      </c>
      <c r="K899" s="415">
        <v>20</v>
      </c>
      <c r="L899" s="415">
        <v>21.4</v>
      </c>
      <c r="M899" s="415">
        <v>5.7</v>
      </c>
      <c r="N899" s="411" t="s">
        <v>758</v>
      </c>
      <c r="O899" s="415">
        <v>4.4000000000000004</v>
      </c>
      <c r="P899" s="415">
        <v>5.2</v>
      </c>
      <c r="Q899" s="415">
        <v>1.38</v>
      </c>
      <c r="R899" s="411">
        <f>SUM(Tabla28[[#This Row],[E cal]:[E ACS]])</f>
        <v>10.98</v>
      </c>
      <c r="T899"/>
      <c r="V899" s="410"/>
    </row>
    <row r="900" spans="1:22">
      <c r="A900" s="411" t="s">
        <v>1136</v>
      </c>
      <c r="B900" s="412">
        <v>899</v>
      </c>
      <c r="C900" s="413" t="s">
        <v>1106</v>
      </c>
      <c r="D900" s="413" t="s">
        <v>1133</v>
      </c>
      <c r="E900" s="414" t="s">
        <v>1482</v>
      </c>
      <c r="F900" s="413" t="s">
        <v>1090</v>
      </c>
      <c r="G900" s="412" t="s">
        <v>1115</v>
      </c>
      <c r="H900" s="414" t="str">
        <f t="shared" si="14"/>
        <v>PenínsulaBloqueSin_datoNueva edificaciónB3</v>
      </c>
      <c r="I900" s="415">
        <v>20.9</v>
      </c>
      <c r="J900" s="415">
        <v>14.9</v>
      </c>
      <c r="K900" s="415">
        <v>30.3</v>
      </c>
      <c r="L900" s="415">
        <v>15.2</v>
      </c>
      <c r="M900" s="415">
        <v>8.32</v>
      </c>
      <c r="N900" s="411" t="s">
        <v>758</v>
      </c>
      <c r="O900" s="415">
        <v>6.7</v>
      </c>
      <c r="P900" s="415">
        <v>3.7</v>
      </c>
      <c r="Q900" s="415">
        <v>2.0099999999999998</v>
      </c>
      <c r="R900" s="411">
        <f>SUM(Tabla28[[#This Row],[E cal]:[E ACS]])</f>
        <v>12.41</v>
      </c>
      <c r="T900"/>
      <c r="V900" s="410"/>
    </row>
    <row r="901" spans="1:22">
      <c r="A901" s="411" t="s">
        <v>1136</v>
      </c>
      <c r="B901" s="412">
        <v>900</v>
      </c>
      <c r="C901" s="413" t="s">
        <v>1106</v>
      </c>
      <c r="D901" s="413" t="s">
        <v>1133</v>
      </c>
      <c r="E901" s="414" t="s">
        <v>1482</v>
      </c>
      <c r="F901" s="413" t="s">
        <v>1090</v>
      </c>
      <c r="G901" s="412" t="s">
        <v>1116</v>
      </c>
      <c r="H901" s="414" t="str">
        <f t="shared" si="14"/>
        <v>PenínsulaBloqueSin_datoNueva edificaciónB4</v>
      </c>
      <c r="I901" s="415">
        <v>20.9</v>
      </c>
      <c r="J901" s="415">
        <v>21</v>
      </c>
      <c r="K901" s="415">
        <v>30.3</v>
      </c>
      <c r="L901" s="415">
        <v>21.4</v>
      </c>
      <c r="M901" s="415">
        <v>6.45</v>
      </c>
      <c r="N901" s="411" t="s">
        <v>758</v>
      </c>
      <c r="O901" s="415">
        <v>6.7</v>
      </c>
      <c r="P901" s="415">
        <v>5.2</v>
      </c>
      <c r="Q901" s="415">
        <v>1.56</v>
      </c>
      <c r="R901" s="411">
        <f>SUM(Tabla28[[#This Row],[E cal]:[E ACS]])</f>
        <v>13.46</v>
      </c>
      <c r="T901"/>
      <c r="V901" s="410"/>
    </row>
    <row r="902" spans="1:22">
      <c r="A902" s="411" t="s">
        <v>1136</v>
      </c>
      <c r="B902" s="412">
        <v>901</v>
      </c>
      <c r="C902" s="413" t="s">
        <v>1106</v>
      </c>
      <c r="D902" s="413" t="s">
        <v>1133</v>
      </c>
      <c r="E902" s="414" t="s">
        <v>1482</v>
      </c>
      <c r="F902" s="413" t="s">
        <v>1090</v>
      </c>
      <c r="G902" s="412" t="s">
        <v>1117</v>
      </c>
      <c r="H902" s="414" t="str">
        <f t="shared" si="14"/>
        <v>PenínsulaBloqueSin_datoNueva edificaciónC1</v>
      </c>
      <c r="I902" s="415">
        <v>35.200000000000003</v>
      </c>
      <c r="J902" s="411" t="s">
        <v>758</v>
      </c>
      <c r="K902" s="415">
        <v>51</v>
      </c>
      <c r="L902" s="411" t="s">
        <v>758</v>
      </c>
      <c r="M902" s="415">
        <v>14.31</v>
      </c>
      <c r="N902" s="411" t="s">
        <v>758</v>
      </c>
      <c r="O902" s="415">
        <v>11.3</v>
      </c>
      <c r="P902" s="411" t="s">
        <v>758</v>
      </c>
      <c r="Q902" s="415">
        <v>3.46</v>
      </c>
      <c r="R902" s="411">
        <f>SUM(Tabla28[[#This Row],[E cal]:[E ACS]])</f>
        <v>14.760000000000002</v>
      </c>
      <c r="T902"/>
      <c r="V902" s="410"/>
    </row>
    <row r="903" spans="1:22">
      <c r="A903" s="411" t="s">
        <v>1136</v>
      </c>
      <c r="B903" s="412">
        <v>902</v>
      </c>
      <c r="C903" s="413" t="s">
        <v>1106</v>
      </c>
      <c r="D903" s="413" t="s">
        <v>1133</v>
      </c>
      <c r="E903" s="414" t="s">
        <v>1482</v>
      </c>
      <c r="F903" s="413" t="s">
        <v>1090</v>
      </c>
      <c r="G903" s="412" t="s">
        <v>1118</v>
      </c>
      <c r="H903" s="414" t="str">
        <f t="shared" si="14"/>
        <v>PenínsulaBloqueSin_datoNueva edificaciónC2</v>
      </c>
      <c r="I903" s="415">
        <v>35.200000000000003</v>
      </c>
      <c r="J903" s="415">
        <v>7.1</v>
      </c>
      <c r="K903" s="415">
        <v>51</v>
      </c>
      <c r="L903" s="415">
        <v>7.2</v>
      </c>
      <c r="M903" s="415">
        <v>14.18</v>
      </c>
      <c r="N903" s="411" t="s">
        <v>758</v>
      </c>
      <c r="O903" s="415">
        <v>11.3</v>
      </c>
      <c r="P903" s="415">
        <v>1.8</v>
      </c>
      <c r="Q903" s="415">
        <v>3.43</v>
      </c>
      <c r="R903" s="411">
        <f>SUM(Tabla28[[#This Row],[E cal]:[E ACS]])</f>
        <v>16.53</v>
      </c>
      <c r="T903"/>
      <c r="V903" s="410"/>
    </row>
    <row r="904" spans="1:22">
      <c r="A904" s="411" t="s">
        <v>1136</v>
      </c>
      <c r="B904" s="412">
        <v>903</v>
      </c>
      <c r="C904" s="413" t="s">
        <v>1106</v>
      </c>
      <c r="D904" s="413" t="s">
        <v>1133</v>
      </c>
      <c r="E904" s="414" t="s">
        <v>1482</v>
      </c>
      <c r="F904" s="413" t="s">
        <v>1090</v>
      </c>
      <c r="G904" s="412" t="s">
        <v>1119</v>
      </c>
      <c r="H904" s="414" t="str">
        <f t="shared" si="14"/>
        <v>PenínsulaBloqueSin_datoNueva edificaciónC3</v>
      </c>
      <c r="I904" s="415">
        <v>35.200000000000003</v>
      </c>
      <c r="J904" s="415">
        <v>14.9</v>
      </c>
      <c r="K904" s="415">
        <v>51</v>
      </c>
      <c r="L904" s="415">
        <v>15.2</v>
      </c>
      <c r="M904" s="415">
        <v>8.1</v>
      </c>
      <c r="N904" s="411" t="s">
        <v>758</v>
      </c>
      <c r="O904" s="415">
        <v>11.3</v>
      </c>
      <c r="P904" s="415">
        <v>3.7</v>
      </c>
      <c r="Q904" s="415">
        <v>1.96</v>
      </c>
      <c r="R904" s="411">
        <f>SUM(Tabla28[[#This Row],[E cal]:[E ACS]])</f>
        <v>16.96</v>
      </c>
      <c r="T904"/>
      <c r="V904" s="410"/>
    </row>
    <row r="905" spans="1:22">
      <c r="A905" s="411" t="s">
        <v>1136</v>
      </c>
      <c r="B905" s="412">
        <v>904</v>
      </c>
      <c r="C905" s="413" t="s">
        <v>1106</v>
      </c>
      <c r="D905" s="413" t="s">
        <v>1133</v>
      </c>
      <c r="E905" s="414" t="s">
        <v>1482</v>
      </c>
      <c r="F905" s="413" t="s">
        <v>1090</v>
      </c>
      <c r="G905" s="412" t="s">
        <v>1120</v>
      </c>
      <c r="H905" s="414" t="str">
        <f t="shared" si="14"/>
        <v>PenínsulaBloqueSin_datoNueva edificaciónC4</v>
      </c>
      <c r="I905" s="415">
        <v>35.200000000000003</v>
      </c>
      <c r="J905" s="415">
        <v>21</v>
      </c>
      <c r="K905" s="415">
        <v>51</v>
      </c>
      <c r="L905" s="415">
        <v>21.4</v>
      </c>
      <c r="M905" s="415">
        <v>6.92</v>
      </c>
      <c r="N905" s="411" t="s">
        <v>758</v>
      </c>
      <c r="O905" s="415">
        <v>11.3</v>
      </c>
      <c r="P905" s="415">
        <v>5.2</v>
      </c>
      <c r="Q905" s="415">
        <v>1.68</v>
      </c>
      <c r="R905" s="411">
        <f>SUM(Tabla28[[#This Row],[E cal]:[E ACS]])</f>
        <v>18.18</v>
      </c>
      <c r="T905"/>
      <c r="V905" s="410"/>
    </row>
    <row r="906" spans="1:22">
      <c r="A906" s="411" t="s">
        <v>1136</v>
      </c>
      <c r="B906" s="412">
        <v>905</v>
      </c>
      <c r="C906" s="413" t="s">
        <v>1106</v>
      </c>
      <c r="D906" s="413" t="s">
        <v>1133</v>
      </c>
      <c r="E906" s="414" t="s">
        <v>1482</v>
      </c>
      <c r="F906" s="413" t="s">
        <v>1090</v>
      </c>
      <c r="G906" s="412" t="s">
        <v>1121</v>
      </c>
      <c r="H906" s="414" t="str">
        <f t="shared" si="14"/>
        <v>PenínsulaBloqueSin_datoNueva edificaciónD1</v>
      </c>
      <c r="I906" s="415">
        <v>53</v>
      </c>
      <c r="J906" s="411" t="s">
        <v>758</v>
      </c>
      <c r="K906" s="415">
        <v>76.8</v>
      </c>
      <c r="L906" s="411" t="s">
        <v>758</v>
      </c>
      <c r="M906" s="415">
        <v>14.75</v>
      </c>
      <c r="N906" s="411" t="s">
        <v>758</v>
      </c>
      <c r="O906" s="415">
        <v>17</v>
      </c>
      <c r="P906" s="411" t="s">
        <v>758</v>
      </c>
      <c r="Q906" s="415">
        <v>3.57</v>
      </c>
      <c r="R906" s="411">
        <f>SUM(Tabla28[[#This Row],[E cal]:[E ACS]])</f>
        <v>20.57</v>
      </c>
      <c r="T906"/>
      <c r="V906" s="410"/>
    </row>
    <row r="907" spans="1:22">
      <c r="A907" s="411" t="s">
        <v>1136</v>
      </c>
      <c r="B907" s="412">
        <v>906</v>
      </c>
      <c r="C907" s="413" t="s">
        <v>1106</v>
      </c>
      <c r="D907" s="413" t="s">
        <v>1133</v>
      </c>
      <c r="E907" s="414" t="s">
        <v>1482</v>
      </c>
      <c r="F907" s="413" t="s">
        <v>1090</v>
      </c>
      <c r="G907" s="412" t="s">
        <v>1123</v>
      </c>
      <c r="H907" s="414" t="str">
        <f t="shared" si="14"/>
        <v>PenínsulaBloqueSin_datoNueva edificaciónD2</v>
      </c>
      <c r="I907" s="415">
        <v>53</v>
      </c>
      <c r="J907" s="415">
        <v>7.1</v>
      </c>
      <c r="K907" s="415">
        <v>76.8</v>
      </c>
      <c r="L907" s="415">
        <v>7.2</v>
      </c>
      <c r="M907" s="415">
        <v>11.37</v>
      </c>
      <c r="N907" s="411" t="s">
        <v>758</v>
      </c>
      <c r="O907" s="415">
        <v>17</v>
      </c>
      <c r="P907" s="415">
        <v>1.8</v>
      </c>
      <c r="Q907" s="415">
        <v>2.75</v>
      </c>
      <c r="R907" s="411">
        <f>SUM(Tabla28[[#This Row],[E cal]:[E ACS]])</f>
        <v>21.55</v>
      </c>
      <c r="T907"/>
      <c r="V907" s="410"/>
    </row>
    <row r="908" spans="1:22">
      <c r="A908" s="411" t="s">
        <v>1136</v>
      </c>
      <c r="B908" s="412">
        <v>907</v>
      </c>
      <c r="C908" s="413" t="s">
        <v>1106</v>
      </c>
      <c r="D908" s="413" t="s">
        <v>1133</v>
      </c>
      <c r="E908" s="414" t="s">
        <v>1482</v>
      </c>
      <c r="F908" s="413" t="s">
        <v>1090</v>
      </c>
      <c r="G908" s="412" t="s">
        <v>1124</v>
      </c>
      <c r="H908" s="414" t="str">
        <f t="shared" si="14"/>
        <v>PenínsulaBloqueSin_datoNueva edificaciónD3</v>
      </c>
      <c r="I908" s="415">
        <v>53</v>
      </c>
      <c r="J908" s="415">
        <v>14.9</v>
      </c>
      <c r="K908" s="415">
        <v>76.8</v>
      </c>
      <c r="L908" s="415">
        <v>15.2</v>
      </c>
      <c r="M908" s="415">
        <v>8.17</v>
      </c>
      <c r="N908" s="411" t="s">
        <v>758</v>
      </c>
      <c r="O908" s="415">
        <v>17</v>
      </c>
      <c r="P908" s="415">
        <v>3.7</v>
      </c>
      <c r="Q908" s="415">
        <v>1.98</v>
      </c>
      <c r="R908" s="411">
        <f>SUM(Tabla28[[#This Row],[E cal]:[E ACS]])</f>
        <v>22.68</v>
      </c>
      <c r="T908"/>
      <c r="V908" s="410"/>
    </row>
    <row r="909" spans="1:22">
      <c r="A909" s="411" t="s">
        <v>1136</v>
      </c>
      <c r="B909" s="412">
        <v>908</v>
      </c>
      <c r="C909" s="413" t="s">
        <v>1106</v>
      </c>
      <c r="D909" s="413" t="s">
        <v>1133</v>
      </c>
      <c r="E909" s="414" t="s">
        <v>1482</v>
      </c>
      <c r="F909" s="413" t="s">
        <v>1090</v>
      </c>
      <c r="G909" s="412" t="s">
        <v>1125</v>
      </c>
      <c r="H909" s="414" t="str">
        <f t="shared" si="14"/>
        <v>PenínsulaBloqueSin_datoNueva edificaciónE1</v>
      </c>
      <c r="I909" s="415">
        <v>71.2</v>
      </c>
      <c r="J909" s="411" t="s">
        <v>758</v>
      </c>
      <c r="K909" s="415">
        <v>103.2</v>
      </c>
      <c r="L909" s="411" t="s">
        <v>758</v>
      </c>
      <c r="M909" s="415">
        <v>11.29</v>
      </c>
      <c r="N909" s="411" t="s">
        <v>758</v>
      </c>
      <c r="O909" s="415">
        <v>22.8</v>
      </c>
      <c r="P909" s="411" t="s">
        <v>758</v>
      </c>
      <c r="Q909" s="415">
        <v>2.73</v>
      </c>
      <c r="R909" s="411">
        <f>SUM(Tabla28[[#This Row],[E cal]:[E ACS]])</f>
        <v>25.53</v>
      </c>
      <c r="T909"/>
      <c r="V909" s="410"/>
    </row>
    <row r="910" spans="1:22">
      <c r="A910" s="411" t="s">
        <v>1136</v>
      </c>
      <c r="B910" s="412">
        <v>909</v>
      </c>
      <c r="C910" s="413" t="s">
        <v>1126</v>
      </c>
      <c r="D910" s="413" t="s">
        <v>1133</v>
      </c>
      <c r="E910" s="414" t="s">
        <v>1482</v>
      </c>
      <c r="F910" s="413" t="s">
        <v>1090</v>
      </c>
      <c r="G910" s="412" t="s">
        <v>1137</v>
      </c>
      <c r="H910" s="414" t="str">
        <f t="shared" si="14"/>
        <v>CanariasBloqueSin_datoNueva edificaciónα1</v>
      </c>
      <c r="I910" s="411" t="s">
        <v>758</v>
      </c>
      <c r="J910" s="411" t="s">
        <v>758</v>
      </c>
      <c r="K910" s="411" t="s">
        <v>758</v>
      </c>
      <c r="L910" s="411" t="s">
        <v>758</v>
      </c>
      <c r="M910" s="415">
        <v>5.91</v>
      </c>
      <c r="N910" s="411" t="s">
        <v>758</v>
      </c>
      <c r="O910" s="411" t="s">
        <v>758</v>
      </c>
      <c r="P910" s="411" t="s">
        <v>758</v>
      </c>
      <c r="Q910" s="415">
        <v>1.61</v>
      </c>
      <c r="R910" s="411">
        <f>SUM(Tabla28[[#This Row],[E cal]:[E ACS]])</f>
        <v>1.61</v>
      </c>
      <c r="T910"/>
      <c r="V910" s="410"/>
    </row>
    <row r="911" spans="1:22">
      <c r="A911" s="411" t="s">
        <v>1136</v>
      </c>
      <c r="B911" s="412">
        <v>910</v>
      </c>
      <c r="C911" s="413" t="s">
        <v>1126</v>
      </c>
      <c r="D911" s="413" t="s">
        <v>1133</v>
      </c>
      <c r="E911" s="414" t="s">
        <v>1482</v>
      </c>
      <c r="F911" s="413" t="s">
        <v>1090</v>
      </c>
      <c r="G911" s="412" t="s">
        <v>1138</v>
      </c>
      <c r="H911" s="414" t="str">
        <f t="shared" si="14"/>
        <v>CanariasBloqueSin_datoNueva edificaciónα2</v>
      </c>
      <c r="I911" s="411" t="s">
        <v>758</v>
      </c>
      <c r="J911" s="415">
        <v>7.1</v>
      </c>
      <c r="K911" s="411" t="s">
        <v>758</v>
      </c>
      <c r="L911" s="415">
        <v>9.3000000000000007</v>
      </c>
      <c r="M911" s="415">
        <v>5.91</v>
      </c>
      <c r="N911" s="411" t="s">
        <v>758</v>
      </c>
      <c r="O911" s="411" t="s">
        <v>758</v>
      </c>
      <c r="P911" s="415">
        <v>2.7</v>
      </c>
      <c r="Q911" s="415">
        <v>1.61</v>
      </c>
      <c r="R911" s="411">
        <f>SUM(Tabla28[[#This Row],[E cal]:[E ACS]])</f>
        <v>4.3100000000000005</v>
      </c>
      <c r="T911"/>
      <c r="V911" s="410"/>
    </row>
    <row r="912" spans="1:22">
      <c r="A912" s="411" t="s">
        <v>1136</v>
      </c>
      <c r="B912" s="412">
        <v>911</v>
      </c>
      <c r="C912" s="413" t="s">
        <v>1126</v>
      </c>
      <c r="D912" s="413" t="s">
        <v>1133</v>
      </c>
      <c r="E912" s="414" t="s">
        <v>1482</v>
      </c>
      <c r="F912" s="413" t="s">
        <v>1090</v>
      </c>
      <c r="G912" s="412" t="s">
        <v>1139</v>
      </c>
      <c r="H912" s="414" t="str">
        <f t="shared" si="14"/>
        <v>CanariasBloqueSin_datoNueva edificaciónα3</v>
      </c>
      <c r="I912" s="411" t="s">
        <v>758</v>
      </c>
      <c r="J912" s="415">
        <v>14.9</v>
      </c>
      <c r="K912" s="411" t="s">
        <v>758</v>
      </c>
      <c r="L912" s="415">
        <v>19.5</v>
      </c>
      <c r="M912" s="415">
        <v>5.91</v>
      </c>
      <c r="N912" s="411" t="s">
        <v>758</v>
      </c>
      <c r="O912" s="411" t="s">
        <v>758</v>
      </c>
      <c r="P912" s="415">
        <v>5.7</v>
      </c>
      <c r="Q912" s="415">
        <v>1.61</v>
      </c>
      <c r="R912" s="411">
        <f>SUM(Tabla28[[#This Row],[E cal]:[E ACS]])</f>
        <v>7.3100000000000005</v>
      </c>
      <c r="T912"/>
      <c r="V912" s="410"/>
    </row>
    <row r="913" spans="1:22">
      <c r="A913" s="411" t="s">
        <v>1136</v>
      </c>
      <c r="B913" s="412">
        <v>912</v>
      </c>
      <c r="C913" s="413" t="s">
        <v>1126</v>
      </c>
      <c r="D913" s="413" t="s">
        <v>1133</v>
      </c>
      <c r="E913" s="414" t="s">
        <v>1482</v>
      </c>
      <c r="F913" s="413" t="s">
        <v>1090</v>
      </c>
      <c r="G913" s="412" t="s">
        <v>1140</v>
      </c>
      <c r="H913" s="414" t="str">
        <f t="shared" si="14"/>
        <v>CanariasBloqueSin_datoNueva edificaciónα4</v>
      </c>
      <c r="I913" s="411" t="s">
        <v>758</v>
      </c>
      <c r="J913" s="415">
        <v>21</v>
      </c>
      <c r="K913" s="411" t="s">
        <v>758</v>
      </c>
      <c r="L913" s="415">
        <v>27.5</v>
      </c>
      <c r="M913" s="415">
        <v>5.91</v>
      </c>
      <c r="N913" s="411" t="s">
        <v>758</v>
      </c>
      <c r="O913" s="411" t="s">
        <v>758</v>
      </c>
      <c r="P913" s="415">
        <v>8</v>
      </c>
      <c r="Q913" s="415">
        <v>1.61</v>
      </c>
      <c r="R913" s="411">
        <f>SUM(Tabla28[[#This Row],[E cal]:[E ACS]])</f>
        <v>9.61</v>
      </c>
      <c r="T913"/>
      <c r="V913" s="410"/>
    </row>
    <row r="914" spans="1:22">
      <c r="A914" s="411" t="s">
        <v>1136</v>
      </c>
      <c r="B914" s="412">
        <v>913</v>
      </c>
      <c r="C914" s="413" t="s">
        <v>1126</v>
      </c>
      <c r="D914" s="413" t="s">
        <v>1133</v>
      </c>
      <c r="E914" s="414" t="s">
        <v>1482</v>
      </c>
      <c r="F914" s="413" t="s">
        <v>1090</v>
      </c>
      <c r="G914" s="412" t="s">
        <v>9</v>
      </c>
      <c r="H914" s="414" t="str">
        <f t="shared" si="14"/>
        <v>CanariasBloqueSin_datoNueva edificaciónA1</v>
      </c>
      <c r="I914" s="415">
        <v>13.8</v>
      </c>
      <c r="J914" s="411" t="s">
        <v>758</v>
      </c>
      <c r="K914" s="415">
        <v>21.4</v>
      </c>
      <c r="L914" s="411" t="s">
        <v>758</v>
      </c>
      <c r="M914" s="415">
        <v>5.91</v>
      </c>
      <c r="N914" s="411" t="s">
        <v>758</v>
      </c>
      <c r="O914" s="415">
        <v>5.2</v>
      </c>
      <c r="P914" s="411" t="s">
        <v>758</v>
      </c>
      <c r="Q914" s="415">
        <v>1.61</v>
      </c>
      <c r="R914" s="411">
        <f>SUM(Tabla28[[#This Row],[E cal]:[E ACS]])</f>
        <v>6.8100000000000005</v>
      </c>
      <c r="T914"/>
      <c r="V914" s="410"/>
    </row>
    <row r="915" spans="1:22">
      <c r="A915" s="411" t="s">
        <v>1136</v>
      </c>
      <c r="B915" s="412">
        <v>914</v>
      </c>
      <c r="C915" s="413" t="s">
        <v>1126</v>
      </c>
      <c r="D915" s="413" t="s">
        <v>1133</v>
      </c>
      <c r="E915" s="414" t="s">
        <v>1482</v>
      </c>
      <c r="F915" s="413" t="s">
        <v>1090</v>
      </c>
      <c r="G915" s="412" t="s">
        <v>10</v>
      </c>
      <c r="H915" s="414" t="str">
        <f t="shared" si="14"/>
        <v>CanariasBloqueSin_datoNueva edificaciónA2</v>
      </c>
      <c r="I915" s="415">
        <v>13.8</v>
      </c>
      <c r="J915" s="415">
        <v>7.1</v>
      </c>
      <c r="K915" s="415">
        <v>21.4</v>
      </c>
      <c r="L915" s="415">
        <v>9.3000000000000007</v>
      </c>
      <c r="M915" s="415">
        <v>5.91</v>
      </c>
      <c r="N915" s="411" t="s">
        <v>758</v>
      </c>
      <c r="O915" s="415">
        <v>5.2</v>
      </c>
      <c r="P915" s="415">
        <v>2.7</v>
      </c>
      <c r="Q915" s="415">
        <v>1.61</v>
      </c>
      <c r="R915" s="411">
        <f>SUM(Tabla28[[#This Row],[E cal]:[E ACS]])</f>
        <v>9.51</v>
      </c>
      <c r="T915"/>
      <c r="V915" s="410"/>
    </row>
    <row r="916" spans="1:22">
      <c r="A916" s="411" t="s">
        <v>1136</v>
      </c>
      <c r="B916" s="412">
        <v>915</v>
      </c>
      <c r="C916" s="413" t="s">
        <v>1126</v>
      </c>
      <c r="D916" s="413" t="s">
        <v>1133</v>
      </c>
      <c r="E916" s="414" t="s">
        <v>1482</v>
      </c>
      <c r="F916" s="413" t="s">
        <v>1090</v>
      </c>
      <c r="G916" s="412" t="s">
        <v>1108</v>
      </c>
      <c r="H916" s="414" t="str">
        <f t="shared" si="14"/>
        <v>CanariasBloqueSin_datoNueva edificaciónA3</v>
      </c>
      <c r="I916" s="415">
        <v>13.8</v>
      </c>
      <c r="J916" s="415">
        <v>14.9</v>
      </c>
      <c r="K916" s="415">
        <v>21.4</v>
      </c>
      <c r="L916" s="415">
        <v>19.5</v>
      </c>
      <c r="M916" s="415">
        <v>5.91</v>
      </c>
      <c r="N916" s="411" t="s">
        <v>758</v>
      </c>
      <c r="O916" s="415">
        <v>5.2</v>
      </c>
      <c r="P916" s="415">
        <v>5.7</v>
      </c>
      <c r="Q916" s="415">
        <v>1.61</v>
      </c>
      <c r="R916" s="411">
        <f>SUM(Tabla28[[#This Row],[E cal]:[E ACS]])</f>
        <v>12.51</v>
      </c>
      <c r="T916"/>
      <c r="V916" s="410"/>
    </row>
    <row r="917" spans="1:22">
      <c r="A917" s="411" t="s">
        <v>1136</v>
      </c>
      <c r="B917" s="412">
        <v>916</v>
      </c>
      <c r="C917" s="413" t="s">
        <v>1126</v>
      </c>
      <c r="D917" s="413" t="s">
        <v>1133</v>
      </c>
      <c r="E917" s="414" t="s">
        <v>1482</v>
      </c>
      <c r="F917" s="413" t="s">
        <v>1090</v>
      </c>
      <c r="G917" s="412" t="s">
        <v>1114</v>
      </c>
      <c r="H917" s="414" t="str">
        <f t="shared" si="14"/>
        <v>CanariasBloqueSin_datoNueva edificaciónA4</v>
      </c>
      <c r="I917" s="415">
        <v>13.8</v>
      </c>
      <c r="J917" s="415">
        <v>21</v>
      </c>
      <c r="K917" s="415">
        <v>21.4</v>
      </c>
      <c r="L917" s="415">
        <v>27.5</v>
      </c>
      <c r="M917" s="415">
        <v>5.99</v>
      </c>
      <c r="N917" s="411" t="s">
        <v>758</v>
      </c>
      <c r="O917" s="415">
        <v>5.2</v>
      </c>
      <c r="P917" s="415">
        <v>8</v>
      </c>
      <c r="Q917" s="415">
        <v>1.63</v>
      </c>
      <c r="R917" s="411">
        <f>SUM(Tabla28[[#This Row],[E cal]:[E ACS]])</f>
        <v>14.829999999999998</v>
      </c>
      <c r="T917"/>
      <c r="V917" s="410"/>
    </row>
    <row r="918" spans="1:22">
      <c r="A918" s="411" t="s">
        <v>1136</v>
      </c>
      <c r="B918" s="412">
        <v>917</v>
      </c>
      <c r="C918" s="413" t="s">
        <v>1126</v>
      </c>
      <c r="D918" s="413" t="s">
        <v>1133</v>
      </c>
      <c r="E918" s="414" t="s">
        <v>1482</v>
      </c>
      <c r="F918" s="413" t="s">
        <v>1090</v>
      </c>
      <c r="G918" s="412" t="s">
        <v>1131</v>
      </c>
      <c r="H918" s="414" t="str">
        <f t="shared" si="14"/>
        <v>CanariasBloqueSin_datoNueva edificaciónB1</v>
      </c>
      <c r="I918" s="415">
        <v>20.9</v>
      </c>
      <c r="J918" s="411" t="s">
        <v>758</v>
      </c>
      <c r="K918" s="415">
        <v>32.4</v>
      </c>
      <c r="L918" s="411" t="s">
        <v>758</v>
      </c>
      <c r="M918" s="415">
        <v>7.22</v>
      </c>
      <c r="N918" s="411" t="s">
        <v>758</v>
      </c>
      <c r="O918" s="415">
        <v>7.9</v>
      </c>
      <c r="P918" s="411" t="s">
        <v>758</v>
      </c>
      <c r="Q918" s="415">
        <v>1.97</v>
      </c>
      <c r="R918" s="411">
        <f>SUM(Tabla28[[#This Row],[E cal]:[E ACS]])</f>
        <v>9.870000000000001</v>
      </c>
      <c r="T918"/>
      <c r="V918" s="410"/>
    </row>
    <row r="919" spans="1:22">
      <c r="A919" s="411" t="s">
        <v>1136</v>
      </c>
      <c r="B919" s="412">
        <v>918</v>
      </c>
      <c r="C919" s="413" t="s">
        <v>1126</v>
      </c>
      <c r="D919" s="413" t="s">
        <v>1133</v>
      </c>
      <c r="E919" s="414" t="s">
        <v>1482</v>
      </c>
      <c r="F919" s="413" t="s">
        <v>1090</v>
      </c>
      <c r="G919" s="412" t="s">
        <v>1132</v>
      </c>
      <c r="H919" s="414" t="str">
        <f t="shared" si="14"/>
        <v>CanariasBloqueSin_datoNueva edificaciónB2</v>
      </c>
      <c r="I919" s="415">
        <v>20.9</v>
      </c>
      <c r="J919" s="415">
        <v>7.1</v>
      </c>
      <c r="K919" s="415">
        <v>32.4</v>
      </c>
      <c r="L919" s="415">
        <v>9.3000000000000007</v>
      </c>
      <c r="M919" s="415">
        <v>7.22</v>
      </c>
      <c r="N919" s="411" t="s">
        <v>758</v>
      </c>
      <c r="O919" s="415">
        <v>7.9</v>
      </c>
      <c r="P919" s="415">
        <v>2.7</v>
      </c>
      <c r="Q919" s="415">
        <v>1.97</v>
      </c>
      <c r="R919" s="411">
        <f>SUM(Tabla28[[#This Row],[E cal]:[E ACS]])</f>
        <v>12.570000000000002</v>
      </c>
      <c r="T919"/>
      <c r="V919" s="410"/>
    </row>
    <row r="920" spans="1:22">
      <c r="A920" s="411" t="s">
        <v>1136</v>
      </c>
      <c r="B920" s="412">
        <v>919</v>
      </c>
      <c r="C920" s="413" t="s">
        <v>1126</v>
      </c>
      <c r="D920" s="413" t="s">
        <v>1133</v>
      </c>
      <c r="E920" s="414" t="s">
        <v>1482</v>
      </c>
      <c r="F920" s="413" t="s">
        <v>1090</v>
      </c>
      <c r="G920" s="412" t="s">
        <v>1115</v>
      </c>
      <c r="H920" s="414" t="str">
        <f t="shared" si="14"/>
        <v>CanariasBloqueSin_datoNueva edificaciónB3</v>
      </c>
      <c r="I920" s="415">
        <v>20.9</v>
      </c>
      <c r="J920" s="415">
        <v>14.9</v>
      </c>
      <c r="K920" s="415">
        <v>32.4</v>
      </c>
      <c r="L920" s="415">
        <v>19.5</v>
      </c>
      <c r="M920" s="415">
        <v>7.22</v>
      </c>
      <c r="N920" s="411" t="s">
        <v>758</v>
      </c>
      <c r="O920" s="415">
        <v>7.9</v>
      </c>
      <c r="P920" s="415">
        <v>5.7</v>
      </c>
      <c r="Q920" s="415">
        <v>1.97</v>
      </c>
      <c r="R920" s="411">
        <f>SUM(Tabla28[[#This Row],[E cal]:[E ACS]])</f>
        <v>15.570000000000002</v>
      </c>
      <c r="T920"/>
      <c r="V920" s="410"/>
    </row>
    <row r="921" spans="1:22">
      <c r="A921" s="411" t="s">
        <v>1136</v>
      </c>
      <c r="B921" s="412">
        <v>920</v>
      </c>
      <c r="C921" s="413" t="s">
        <v>1126</v>
      </c>
      <c r="D921" s="413" t="s">
        <v>1133</v>
      </c>
      <c r="E921" s="414" t="s">
        <v>1482</v>
      </c>
      <c r="F921" s="413" t="s">
        <v>1090</v>
      </c>
      <c r="G921" s="412" t="s">
        <v>1116</v>
      </c>
      <c r="H921" s="414" t="str">
        <f t="shared" si="14"/>
        <v>CanariasBloqueSin_datoNueva edificaciónB4</v>
      </c>
      <c r="I921" s="415">
        <v>20.9</v>
      </c>
      <c r="J921" s="415">
        <v>21</v>
      </c>
      <c r="K921" s="415">
        <v>32.4</v>
      </c>
      <c r="L921" s="415">
        <v>27.5</v>
      </c>
      <c r="M921" s="415">
        <v>7.12</v>
      </c>
      <c r="N921" s="411" t="s">
        <v>758</v>
      </c>
      <c r="O921" s="415">
        <v>7.9</v>
      </c>
      <c r="P921" s="415">
        <v>8</v>
      </c>
      <c r="Q921" s="415">
        <v>1.94</v>
      </c>
      <c r="R921" s="411">
        <f>SUM(Tabla28[[#This Row],[E cal]:[E ACS]])</f>
        <v>17.84</v>
      </c>
      <c r="T921"/>
      <c r="V921" s="410"/>
    </row>
    <row r="922" spans="1:22">
      <c r="A922" s="411" t="s">
        <v>1136</v>
      </c>
      <c r="B922" s="412">
        <v>921</v>
      </c>
      <c r="C922" s="413" t="s">
        <v>1126</v>
      </c>
      <c r="D922" s="413" t="s">
        <v>1133</v>
      </c>
      <c r="E922" s="414" t="s">
        <v>1482</v>
      </c>
      <c r="F922" s="413" t="s">
        <v>1090</v>
      </c>
      <c r="G922" s="412" t="s">
        <v>1117</v>
      </c>
      <c r="H922" s="414" t="str">
        <f t="shared" si="14"/>
        <v>CanariasBloqueSin_datoNueva edificaciónC1</v>
      </c>
      <c r="I922" s="415">
        <v>35.200000000000003</v>
      </c>
      <c r="J922" s="411" t="s">
        <v>758</v>
      </c>
      <c r="K922" s="415">
        <v>54.5</v>
      </c>
      <c r="L922" s="411" t="s">
        <v>758</v>
      </c>
      <c r="M922" s="415">
        <v>8.59</v>
      </c>
      <c r="N922" s="411" t="s">
        <v>758</v>
      </c>
      <c r="O922" s="415">
        <v>13.4</v>
      </c>
      <c r="P922" s="411" t="s">
        <v>758</v>
      </c>
      <c r="Q922" s="415">
        <v>2.34</v>
      </c>
      <c r="R922" s="411">
        <f>SUM(Tabla28[[#This Row],[E cal]:[E ACS]])</f>
        <v>15.74</v>
      </c>
      <c r="T922"/>
      <c r="V922" s="410"/>
    </row>
    <row r="923" spans="1:22">
      <c r="A923" s="411" t="s">
        <v>1136</v>
      </c>
      <c r="B923" s="412">
        <v>922</v>
      </c>
      <c r="C923" s="413" t="s">
        <v>1126</v>
      </c>
      <c r="D923" s="413" t="s">
        <v>1133</v>
      </c>
      <c r="E923" s="414" t="s">
        <v>1482</v>
      </c>
      <c r="F923" s="413" t="s">
        <v>1090</v>
      </c>
      <c r="G923" s="412" t="s">
        <v>1118</v>
      </c>
      <c r="H923" s="414" t="str">
        <f t="shared" si="14"/>
        <v>CanariasBloqueSin_datoNueva edificaciónC2</v>
      </c>
      <c r="I923" s="415">
        <v>35.200000000000003</v>
      </c>
      <c r="J923" s="415">
        <v>7.1</v>
      </c>
      <c r="K923" s="415">
        <v>54.5</v>
      </c>
      <c r="L923" s="415">
        <v>9.3000000000000007</v>
      </c>
      <c r="M923" s="415">
        <v>8.51</v>
      </c>
      <c r="N923" s="411" t="s">
        <v>758</v>
      </c>
      <c r="O923" s="415">
        <v>13.4</v>
      </c>
      <c r="P923" s="415">
        <v>2.7</v>
      </c>
      <c r="Q923" s="415">
        <v>2.3199999999999998</v>
      </c>
      <c r="R923" s="411">
        <f>SUM(Tabla28[[#This Row],[E cal]:[E ACS]])</f>
        <v>18.420000000000002</v>
      </c>
      <c r="T923"/>
      <c r="V923" s="410"/>
    </row>
    <row r="924" spans="1:22">
      <c r="A924" s="411" t="s">
        <v>1136</v>
      </c>
      <c r="B924" s="412">
        <v>923</v>
      </c>
      <c r="C924" s="413" t="s">
        <v>1126</v>
      </c>
      <c r="D924" s="413" t="s">
        <v>1133</v>
      </c>
      <c r="E924" s="414" t="s">
        <v>1482</v>
      </c>
      <c r="F924" s="413" t="s">
        <v>1090</v>
      </c>
      <c r="G924" s="412" t="s">
        <v>1119</v>
      </c>
      <c r="H924" s="414" t="str">
        <f t="shared" si="14"/>
        <v>CanariasBloqueSin_datoNueva edificaciónC3</v>
      </c>
      <c r="I924" s="415">
        <v>35.200000000000003</v>
      </c>
      <c r="J924" s="415">
        <v>14.9</v>
      </c>
      <c r="K924" s="415">
        <v>54.5</v>
      </c>
      <c r="L924" s="415">
        <v>19.5</v>
      </c>
      <c r="M924" s="415">
        <v>8.51</v>
      </c>
      <c r="N924" s="411" t="s">
        <v>758</v>
      </c>
      <c r="O924" s="415">
        <v>13.4</v>
      </c>
      <c r="P924" s="415">
        <v>5.7</v>
      </c>
      <c r="Q924" s="415">
        <v>2.3199999999999998</v>
      </c>
      <c r="R924" s="411">
        <f>SUM(Tabla28[[#This Row],[E cal]:[E ACS]])</f>
        <v>21.42</v>
      </c>
      <c r="T924"/>
      <c r="V924" s="410"/>
    </row>
    <row r="925" spans="1:22">
      <c r="A925" s="411" t="s">
        <v>1136</v>
      </c>
      <c r="B925" s="412">
        <v>924</v>
      </c>
      <c r="C925" s="413" t="s">
        <v>1126</v>
      </c>
      <c r="D925" s="413" t="s">
        <v>1133</v>
      </c>
      <c r="E925" s="414" t="s">
        <v>1482</v>
      </c>
      <c r="F925" s="413" t="s">
        <v>1090</v>
      </c>
      <c r="G925" s="412" t="s">
        <v>1120</v>
      </c>
      <c r="H925" s="414" t="str">
        <f t="shared" si="14"/>
        <v>CanariasBloqueSin_datoNueva edificaciónC4</v>
      </c>
      <c r="I925" s="415">
        <v>35.200000000000003</v>
      </c>
      <c r="J925" s="415">
        <v>21</v>
      </c>
      <c r="K925" s="415">
        <v>54.5</v>
      </c>
      <c r="L925" s="415">
        <v>27.5</v>
      </c>
      <c r="M925" s="415">
        <v>8.32</v>
      </c>
      <c r="N925" s="411" t="s">
        <v>758</v>
      </c>
      <c r="O925" s="415">
        <v>13.4</v>
      </c>
      <c r="P925" s="415">
        <v>8</v>
      </c>
      <c r="Q925" s="415">
        <v>2.27</v>
      </c>
      <c r="R925" s="411">
        <f>SUM(Tabla28[[#This Row],[E cal]:[E ACS]])</f>
        <v>23.669999999999998</v>
      </c>
      <c r="T925"/>
      <c r="V925" s="410"/>
    </row>
    <row r="926" spans="1:22">
      <c r="A926" s="411" t="s">
        <v>1136</v>
      </c>
      <c r="B926" s="412">
        <v>925</v>
      </c>
      <c r="C926" s="413" t="s">
        <v>1126</v>
      </c>
      <c r="D926" s="413" t="s">
        <v>1133</v>
      </c>
      <c r="E926" s="414" t="s">
        <v>1482</v>
      </c>
      <c r="F926" s="413" t="s">
        <v>1090</v>
      </c>
      <c r="G926" s="412" t="s">
        <v>1121</v>
      </c>
      <c r="H926" s="414" t="str">
        <f t="shared" si="14"/>
        <v>CanariasBloqueSin_datoNueva edificaciónD1</v>
      </c>
      <c r="I926" s="415">
        <v>53</v>
      </c>
      <c r="J926" s="411" t="s">
        <v>758</v>
      </c>
      <c r="K926" s="415">
        <v>82.1</v>
      </c>
      <c r="L926" s="411" t="s">
        <v>758</v>
      </c>
      <c r="M926" s="415">
        <v>8.86</v>
      </c>
      <c r="N926" s="411" t="s">
        <v>758</v>
      </c>
      <c r="O926" s="415">
        <v>20.100000000000001</v>
      </c>
      <c r="P926" s="411" t="s">
        <v>758</v>
      </c>
      <c r="Q926" s="415">
        <v>2.42</v>
      </c>
      <c r="R926" s="411">
        <f>SUM(Tabla28[[#This Row],[E cal]:[E ACS]])</f>
        <v>22.520000000000003</v>
      </c>
      <c r="T926"/>
      <c r="V926" s="410"/>
    </row>
    <row r="927" spans="1:22">
      <c r="A927" s="411" t="s">
        <v>1136</v>
      </c>
      <c r="B927" s="412">
        <v>926</v>
      </c>
      <c r="C927" s="413" t="s">
        <v>1126</v>
      </c>
      <c r="D927" s="413" t="s">
        <v>1133</v>
      </c>
      <c r="E927" s="414" t="s">
        <v>1482</v>
      </c>
      <c r="F927" s="413" t="s">
        <v>1090</v>
      </c>
      <c r="G927" s="412" t="s">
        <v>1123</v>
      </c>
      <c r="H927" s="414" t="str">
        <f t="shared" si="14"/>
        <v>CanariasBloqueSin_datoNueva edificaciónD2</v>
      </c>
      <c r="I927" s="415">
        <v>53</v>
      </c>
      <c r="J927" s="415">
        <v>7.1</v>
      </c>
      <c r="K927" s="415">
        <v>82.1</v>
      </c>
      <c r="L927" s="415">
        <v>9.3000000000000007</v>
      </c>
      <c r="M927" s="415">
        <v>8.7799999999999994</v>
      </c>
      <c r="N927" s="411" t="s">
        <v>758</v>
      </c>
      <c r="O927" s="415">
        <v>20.100000000000001</v>
      </c>
      <c r="P927" s="415">
        <v>2.7</v>
      </c>
      <c r="Q927" s="415">
        <v>2.39</v>
      </c>
      <c r="R927" s="411">
        <f>SUM(Tabla28[[#This Row],[E cal]:[E ACS]])</f>
        <v>25.19</v>
      </c>
      <c r="T927"/>
      <c r="V927" s="410"/>
    </row>
    <row r="928" spans="1:22">
      <c r="A928" s="411" t="s">
        <v>1136</v>
      </c>
      <c r="B928" s="412">
        <v>927</v>
      </c>
      <c r="C928" s="413" t="s">
        <v>1126</v>
      </c>
      <c r="D928" s="413" t="s">
        <v>1133</v>
      </c>
      <c r="E928" s="414" t="s">
        <v>1482</v>
      </c>
      <c r="F928" s="413" t="s">
        <v>1090</v>
      </c>
      <c r="G928" s="412" t="s">
        <v>1124</v>
      </c>
      <c r="H928" s="414" t="str">
        <f t="shared" si="14"/>
        <v>CanariasBloqueSin_datoNueva edificaciónD3</v>
      </c>
      <c r="I928" s="415">
        <v>53</v>
      </c>
      <c r="J928" s="415">
        <v>14.9</v>
      </c>
      <c r="K928" s="415">
        <v>82.1</v>
      </c>
      <c r="L928" s="415">
        <v>19.5</v>
      </c>
      <c r="M928" s="415">
        <v>8.59</v>
      </c>
      <c r="N928" s="411" t="s">
        <v>758</v>
      </c>
      <c r="O928" s="415">
        <v>20.100000000000001</v>
      </c>
      <c r="P928" s="415">
        <v>5.7</v>
      </c>
      <c r="Q928" s="415">
        <v>2.34</v>
      </c>
      <c r="R928" s="411">
        <f>SUM(Tabla28[[#This Row],[E cal]:[E ACS]])</f>
        <v>28.14</v>
      </c>
      <c r="T928"/>
      <c r="V928" s="410"/>
    </row>
    <row r="929" spans="1:22">
      <c r="A929" s="411" t="s">
        <v>1136</v>
      </c>
      <c r="B929" s="412">
        <v>928</v>
      </c>
      <c r="C929" s="413" t="s">
        <v>1126</v>
      </c>
      <c r="D929" s="413" t="s">
        <v>1133</v>
      </c>
      <c r="E929" s="414" t="s">
        <v>1482</v>
      </c>
      <c r="F929" s="413" t="s">
        <v>1090</v>
      </c>
      <c r="G929" s="412" t="s">
        <v>1125</v>
      </c>
      <c r="H929" s="414" t="str">
        <f t="shared" si="14"/>
        <v>CanariasBloqueSin_datoNueva edificaciónE1</v>
      </c>
      <c r="I929" s="415">
        <v>71.2</v>
      </c>
      <c r="J929" s="411" t="s">
        <v>758</v>
      </c>
      <c r="K929" s="415">
        <v>110.3</v>
      </c>
      <c r="L929" s="411" t="s">
        <v>758</v>
      </c>
      <c r="M929" s="415">
        <v>9.0399999999999991</v>
      </c>
      <c r="N929" s="411" t="s">
        <v>758</v>
      </c>
      <c r="O929" s="415">
        <v>27</v>
      </c>
      <c r="P929" s="411" t="s">
        <v>758</v>
      </c>
      <c r="Q929" s="415">
        <v>2.4700000000000002</v>
      </c>
      <c r="R929" s="411">
        <f>SUM(Tabla28[[#This Row],[E cal]:[E ACS]])</f>
        <v>29.47</v>
      </c>
      <c r="T929"/>
      <c r="V929" s="410"/>
    </row>
    <row r="930" spans="1:22">
      <c r="A930" s="411" t="s">
        <v>1136</v>
      </c>
      <c r="B930" s="412">
        <v>929</v>
      </c>
      <c r="C930" s="413" t="s">
        <v>1106</v>
      </c>
      <c r="D930" s="413" t="s">
        <v>1089</v>
      </c>
      <c r="E930" s="414" t="s">
        <v>1482</v>
      </c>
      <c r="F930" s="413" t="s">
        <v>1107</v>
      </c>
      <c r="G930" s="412" t="s">
        <v>1108</v>
      </c>
      <c r="H930" s="414" t="str">
        <f t="shared" si="14"/>
        <v>PenínsulaUnifamiliarSin_datoExistenteA3</v>
      </c>
      <c r="I930" s="415">
        <v>62.5</v>
      </c>
      <c r="J930" s="415">
        <v>36.67</v>
      </c>
      <c r="K930" s="415">
        <v>118.13</v>
      </c>
      <c r="L930" s="415">
        <v>37.4</v>
      </c>
      <c r="M930" s="415">
        <v>26.27</v>
      </c>
      <c r="N930" s="411" t="s">
        <v>758</v>
      </c>
      <c r="O930" s="415">
        <v>28.75</v>
      </c>
      <c r="P930" s="415">
        <v>9.17</v>
      </c>
      <c r="Q930" s="415">
        <v>6.36</v>
      </c>
      <c r="R930" s="411">
        <f>SUM(Tabla28[[#This Row],[E cal]:[E ACS]])</f>
        <v>44.28</v>
      </c>
      <c r="T930"/>
      <c r="V930" s="410"/>
    </row>
    <row r="931" spans="1:22">
      <c r="A931" s="411" t="s">
        <v>1136</v>
      </c>
      <c r="B931" s="412">
        <v>930</v>
      </c>
      <c r="C931" s="413" t="s">
        <v>1106</v>
      </c>
      <c r="D931" s="413" t="s">
        <v>1089</v>
      </c>
      <c r="E931" s="414" t="s">
        <v>1482</v>
      </c>
      <c r="F931" s="413" t="s">
        <v>1107</v>
      </c>
      <c r="G931" s="412" t="s">
        <v>1114</v>
      </c>
      <c r="H931" s="414" t="str">
        <f t="shared" si="14"/>
        <v>PenínsulaUnifamiliarSin_datoExistenteA4</v>
      </c>
      <c r="I931" s="415">
        <v>62.5</v>
      </c>
      <c r="J931" s="415">
        <v>50.93</v>
      </c>
      <c r="K931" s="415">
        <v>118.13</v>
      </c>
      <c r="L931" s="415">
        <v>51.95</v>
      </c>
      <c r="M931" s="415">
        <v>26.06</v>
      </c>
      <c r="N931" s="411" t="s">
        <v>758</v>
      </c>
      <c r="O931" s="415">
        <v>28.75</v>
      </c>
      <c r="P931" s="415">
        <v>12.73</v>
      </c>
      <c r="Q931" s="415">
        <v>6.31</v>
      </c>
      <c r="R931" s="411">
        <f>SUM(Tabla28[[#This Row],[E cal]:[E ACS]])</f>
        <v>47.790000000000006</v>
      </c>
      <c r="T931"/>
      <c r="V931" s="410"/>
    </row>
    <row r="932" spans="1:22">
      <c r="A932" s="411" t="s">
        <v>1136</v>
      </c>
      <c r="B932" s="412">
        <v>931</v>
      </c>
      <c r="C932" s="413" t="s">
        <v>1106</v>
      </c>
      <c r="D932" s="413" t="s">
        <v>1089</v>
      </c>
      <c r="E932" s="414" t="s">
        <v>1482</v>
      </c>
      <c r="F932" s="413" t="s">
        <v>1107</v>
      </c>
      <c r="G932" s="412" t="s">
        <v>1115</v>
      </c>
      <c r="H932" s="414" t="str">
        <f t="shared" si="14"/>
        <v>PenínsulaUnifamiliarSin_datoExistenteB3</v>
      </c>
      <c r="I932" s="415">
        <v>83.56</v>
      </c>
      <c r="J932" s="415">
        <v>36.67</v>
      </c>
      <c r="K932" s="415">
        <v>165.45</v>
      </c>
      <c r="L932" s="415">
        <v>37.4</v>
      </c>
      <c r="M932" s="415">
        <v>26.75</v>
      </c>
      <c r="N932" s="411" t="s">
        <v>758</v>
      </c>
      <c r="O932" s="415">
        <v>39.270000000000003</v>
      </c>
      <c r="P932" s="415">
        <v>9.17</v>
      </c>
      <c r="Q932" s="415">
        <v>6.48</v>
      </c>
      <c r="R932" s="411">
        <f>SUM(Tabla28[[#This Row],[E cal]:[E ACS]])</f>
        <v>54.92</v>
      </c>
      <c r="T932"/>
      <c r="V932" s="410"/>
    </row>
    <row r="933" spans="1:22">
      <c r="A933" s="411" t="s">
        <v>1136</v>
      </c>
      <c r="B933" s="412">
        <v>932</v>
      </c>
      <c r="C933" s="413" t="s">
        <v>1106</v>
      </c>
      <c r="D933" s="413" t="s">
        <v>1089</v>
      </c>
      <c r="E933" s="414" t="s">
        <v>1482</v>
      </c>
      <c r="F933" s="413" t="s">
        <v>1107</v>
      </c>
      <c r="G933" s="412" t="s">
        <v>1116</v>
      </c>
      <c r="H933" s="414" t="str">
        <f t="shared" si="14"/>
        <v>PenínsulaUnifamiliarSin_datoExistenteB4</v>
      </c>
      <c r="I933" s="415">
        <v>83.56</v>
      </c>
      <c r="J933" s="415">
        <v>50.93</v>
      </c>
      <c r="K933" s="415">
        <v>165.45</v>
      </c>
      <c r="L933" s="415">
        <v>51.95</v>
      </c>
      <c r="M933" s="415">
        <v>26.32</v>
      </c>
      <c r="N933" s="411" t="s">
        <v>758</v>
      </c>
      <c r="O933" s="415">
        <v>39.270000000000003</v>
      </c>
      <c r="P933" s="415">
        <v>12.73</v>
      </c>
      <c r="Q933" s="415">
        <v>6.37</v>
      </c>
      <c r="R933" s="411">
        <f>SUM(Tabla28[[#This Row],[E cal]:[E ACS]])</f>
        <v>58.37</v>
      </c>
      <c r="T933"/>
      <c r="V933" s="410"/>
    </row>
    <row r="934" spans="1:22">
      <c r="A934" s="411" t="s">
        <v>1136</v>
      </c>
      <c r="B934" s="412">
        <v>933</v>
      </c>
      <c r="C934" s="413" t="s">
        <v>1106</v>
      </c>
      <c r="D934" s="413" t="s">
        <v>1089</v>
      </c>
      <c r="E934" s="414" t="s">
        <v>1482</v>
      </c>
      <c r="F934" s="413" t="s">
        <v>1107</v>
      </c>
      <c r="G934" s="412" t="s">
        <v>1117</v>
      </c>
      <c r="H934" s="414" t="str">
        <f t="shared" si="14"/>
        <v>PenínsulaUnifamiliarSin_datoExistenteC1</v>
      </c>
      <c r="I934" s="415">
        <v>125.68</v>
      </c>
      <c r="J934" s="411" t="s">
        <v>758</v>
      </c>
      <c r="K934" s="415">
        <v>226.22</v>
      </c>
      <c r="L934" s="411" t="s">
        <v>758</v>
      </c>
      <c r="M934" s="415">
        <v>27.91</v>
      </c>
      <c r="N934" s="411" t="s">
        <v>758</v>
      </c>
      <c r="O934" s="415">
        <v>51.53</v>
      </c>
      <c r="P934" s="411" t="s">
        <v>758</v>
      </c>
      <c r="Q934" s="415">
        <v>6.76</v>
      </c>
      <c r="R934" s="411">
        <f>SUM(Tabla28[[#This Row],[E cal]:[E ACS]])</f>
        <v>58.29</v>
      </c>
      <c r="T934"/>
      <c r="V934" s="410"/>
    </row>
    <row r="935" spans="1:22">
      <c r="A935" s="411" t="s">
        <v>1136</v>
      </c>
      <c r="B935" s="412">
        <v>934</v>
      </c>
      <c r="C935" s="413" t="s">
        <v>1106</v>
      </c>
      <c r="D935" s="413" t="s">
        <v>1089</v>
      </c>
      <c r="E935" s="414" t="s">
        <v>1482</v>
      </c>
      <c r="F935" s="413" t="s">
        <v>1107</v>
      </c>
      <c r="G935" s="412" t="s">
        <v>1118</v>
      </c>
      <c r="H935" s="414" t="str">
        <f t="shared" si="14"/>
        <v>PenínsulaUnifamiliarSin_datoExistenteC2</v>
      </c>
      <c r="I935" s="415">
        <v>125.68</v>
      </c>
      <c r="J935" s="415">
        <v>18.329999999999998</v>
      </c>
      <c r="K935" s="415">
        <v>226.22</v>
      </c>
      <c r="L935" s="415">
        <v>18.7</v>
      </c>
      <c r="M935" s="415">
        <v>27.55</v>
      </c>
      <c r="N935" s="411" t="s">
        <v>758</v>
      </c>
      <c r="O935" s="415">
        <v>51.53</v>
      </c>
      <c r="P935" s="415">
        <v>4.58</v>
      </c>
      <c r="Q935" s="415">
        <v>6.67</v>
      </c>
      <c r="R935" s="411">
        <f>SUM(Tabla28[[#This Row],[E cal]:[E ACS]])</f>
        <v>62.78</v>
      </c>
      <c r="T935"/>
      <c r="V935" s="410"/>
    </row>
    <row r="936" spans="1:22">
      <c r="A936" s="411" t="s">
        <v>1136</v>
      </c>
      <c r="B936" s="412">
        <v>935</v>
      </c>
      <c r="C936" s="413" t="s">
        <v>1106</v>
      </c>
      <c r="D936" s="413" t="s">
        <v>1089</v>
      </c>
      <c r="E936" s="414" t="s">
        <v>1482</v>
      </c>
      <c r="F936" s="413" t="s">
        <v>1107</v>
      </c>
      <c r="G936" s="412" t="s">
        <v>1119</v>
      </c>
      <c r="H936" s="414" t="str">
        <f t="shared" si="14"/>
        <v>PenínsulaUnifamiliarSin_datoExistenteC3</v>
      </c>
      <c r="I936" s="415">
        <v>125.68</v>
      </c>
      <c r="J936" s="415">
        <v>36.67</v>
      </c>
      <c r="K936" s="415">
        <v>226.22</v>
      </c>
      <c r="L936" s="415">
        <v>37.4</v>
      </c>
      <c r="M936" s="415">
        <v>27.63</v>
      </c>
      <c r="N936" s="411" t="s">
        <v>758</v>
      </c>
      <c r="O936" s="415">
        <v>51.53</v>
      </c>
      <c r="P936" s="415">
        <v>9.17</v>
      </c>
      <c r="Q936" s="415">
        <v>6.69</v>
      </c>
      <c r="R936" s="411">
        <f>SUM(Tabla28[[#This Row],[E cal]:[E ACS]])</f>
        <v>67.39</v>
      </c>
      <c r="T936"/>
      <c r="V936" s="410"/>
    </row>
    <row r="937" spans="1:22">
      <c r="A937" s="411" t="s">
        <v>1136</v>
      </c>
      <c r="B937" s="412">
        <v>936</v>
      </c>
      <c r="C937" s="413" t="s">
        <v>1106</v>
      </c>
      <c r="D937" s="413" t="s">
        <v>1089</v>
      </c>
      <c r="E937" s="414" t="s">
        <v>1482</v>
      </c>
      <c r="F937" s="413" t="s">
        <v>1107</v>
      </c>
      <c r="G937" s="412" t="s">
        <v>1120</v>
      </c>
      <c r="H937" s="414" t="str">
        <f t="shared" si="14"/>
        <v>PenínsulaUnifamiliarSin_datoExistenteC4</v>
      </c>
      <c r="I937" s="415">
        <v>125.68</v>
      </c>
      <c r="J937" s="415">
        <v>50.93</v>
      </c>
      <c r="K937" s="415">
        <v>226.22</v>
      </c>
      <c r="L937" s="415">
        <v>51.95</v>
      </c>
      <c r="M937" s="415">
        <v>26.93</v>
      </c>
      <c r="N937" s="411" t="s">
        <v>758</v>
      </c>
      <c r="O937" s="415">
        <v>51.53</v>
      </c>
      <c r="P937" s="415">
        <v>12.73</v>
      </c>
      <c r="Q937" s="415">
        <v>6.52</v>
      </c>
      <c r="R937" s="411">
        <f>SUM(Tabla28[[#This Row],[E cal]:[E ACS]])</f>
        <v>70.78</v>
      </c>
      <c r="T937"/>
      <c r="V937" s="410"/>
    </row>
    <row r="938" spans="1:22">
      <c r="A938" s="411" t="s">
        <v>1136</v>
      </c>
      <c r="B938" s="412">
        <v>937</v>
      </c>
      <c r="C938" s="413" t="s">
        <v>1106</v>
      </c>
      <c r="D938" s="413" t="s">
        <v>1089</v>
      </c>
      <c r="E938" s="414" t="s">
        <v>1482</v>
      </c>
      <c r="F938" s="413" t="s">
        <v>1107</v>
      </c>
      <c r="G938" s="412" t="s">
        <v>1121</v>
      </c>
      <c r="H938" s="414" t="str">
        <f t="shared" si="14"/>
        <v>PenínsulaUnifamiliarSin_datoExistenteD1</v>
      </c>
      <c r="I938" s="415">
        <v>178.33</v>
      </c>
      <c r="J938" s="411" t="s">
        <v>758</v>
      </c>
      <c r="K938" s="415">
        <v>310.29000000000002</v>
      </c>
      <c r="L938" s="411" t="s">
        <v>758</v>
      </c>
      <c r="M938" s="415">
        <v>28.79</v>
      </c>
      <c r="N938" s="411" t="s">
        <v>758</v>
      </c>
      <c r="O938" s="415">
        <v>67.77</v>
      </c>
      <c r="P938" s="411" t="s">
        <v>758</v>
      </c>
      <c r="Q938" s="415">
        <v>6.97</v>
      </c>
      <c r="R938" s="411">
        <f>SUM(Tabla28[[#This Row],[E cal]:[E ACS]])</f>
        <v>74.739999999999995</v>
      </c>
      <c r="T938"/>
      <c r="V938" s="410"/>
    </row>
    <row r="939" spans="1:22">
      <c r="A939" s="411" t="s">
        <v>1136</v>
      </c>
      <c r="B939" s="412">
        <v>938</v>
      </c>
      <c r="C939" s="413" t="s">
        <v>1106</v>
      </c>
      <c r="D939" s="413" t="s">
        <v>1089</v>
      </c>
      <c r="E939" s="414" t="s">
        <v>1482</v>
      </c>
      <c r="F939" s="413" t="s">
        <v>1107</v>
      </c>
      <c r="G939" s="412" t="s">
        <v>1123</v>
      </c>
      <c r="H939" s="414" t="str">
        <f t="shared" si="14"/>
        <v>PenínsulaUnifamiliarSin_datoExistenteD2</v>
      </c>
      <c r="I939" s="415">
        <v>178.33</v>
      </c>
      <c r="J939" s="415">
        <v>18.329999999999998</v>
      </c>
      <c r="K939" s="415">
        <v>310.29000000000002</v>
      </c>
      <c r="L939" s="415">
        <v>18.7</v>
      </c>
      <c r="M939" s="415">
        <v>28.45</v>
      </c>
      <c r="N939" s="411" t="s">
        <v>758</v>
      </c>
      <c r="O939" s="415">
        <v>67.77</v>
      </c>
      <c r="P939" s="415">
        <v>4.58</v>
      </c>
      <c r="Q939" s="415">
        <v>6.89</v>
      </c>
      <c r="R939" s="411">
        <f>SUM(Tabla28[[#This Row],[E cal]:[E ACS]])</f>
        <v>79.239999999999995</v>
      </c>
      <c r="T939"/>
      <c r="V939" s="410"/>
    </row>
    <row r="940" spans="1:22">
      <c r="A940" s="411" t="s">
        <v>1136</v>
      </c>
      <c r="B940" s="412">
        <v>939</v>
      </c>
      <c r="C940" s="413" t="s">
        <v>1106</v>
      </c>
      <c r="D940" s="413" t="s">
        <v>1089</v>
      </c>
      <c r="E940" s="414" t="s">
        <v>1482</v>
      </c>
      <c r="F940" s="413" t="s">
        <v>1107</v>
      </c>
      <c r="G940" s="412" t="s">
        <v>1124</v>
      </c>
      <c r="H940" s="414" t="str">
        <f t="shared" si="14"/>
        <v>PenínsulaUnifamiliarSin_datoExistenteD3</v>
      </c>
      <c r="I940" s="415">
        <v>178.33</v>
      </c>
      <c r="J940" s="415">
        <v>36.67</v>
      </c>
      <c r="K940" s="415">
        <v>310.29000000000002</v>
      </c>
      <c r="L940" s="415">
        <v>37.4</v>
      </c>
      <c r="M940" s="415">
        <v>27.89</v>
      </c>
      <c r="N940" s="411" t="s">
        <v>758</v>
      </c>
      <c r="O940" s="415">
        <v>67.77</v>
      </c>
      <c r="P940" s="415">
        <v>9.17</v>
      </c>
      <c r="Q940" s="415">
        <v>6.75</v>
      </c>
      <c r="R940" s="411">
        <f>SUM(Tabla28[[#This Row],[E cal]:[E ACS]])</f>
        <v>83.69</v>
      </c>
      <c r="T940"/>
      <c r="V940" s="410"/>
    </row>
    <row r="941" spans="1:22">
      <c r="A941" s="411" t="s">
        <v>1136</v>
      </c>
      <c r="B941" s="412">
        <v>940</v>
      </c>
      <c r="C941" s="413" t="s">
        <v>1106</v>
      </c>
      <c r="D941" s="413" t="s">
        <v>1089</v>
      </c>
      <c r="E941" s="414" t="s">
        <v>1482</v>
      </c>
      <c r="F941" s="413" t="s">
        <v>1107</v>
      </c>
      <c r="G941" s="412" t="s">
        <v>1125</v>
      </c>
      <c r="H941" s="414" t="str">
        <f t="shared" si="14"/>
        <v>PenínsulaUnifamiliarSin_datoExistenteE1</v>
      </c>
      <c r="I941" s="415">
        <v>232.15</v>
      </c>
      <c r="J941" s="411" t="s">
        <v>758</v>
      </c>
      <c r="K941" s="415">
        <v>413.23</v>
      </c>
      <c r="L941" s="411" t="s">
        <v>758</v>
      </c>
      <c r="M941" s="415">
        <v>29.36</v>
      </c>
      <c r="N941" s="411" t="s">
        <v>758</v>
      </c>
      <c r="O941" s="415">
        <v>95.18</v>
      </c>
      <c r="P941" s="411" t="s">
        <v>758</v>
      </c>
      <c r="Q941" s="415">
        <v>7.11</v>
      </c>
      <c r="R941" s="411">
        <f>SUM(Tabla28[[#This Row],[E cal]:[E ACS]])</f>
        <v>102.29</v>
      </c>
      <c r="T941"/>
      <c r="V941" s="410"/>
    </row>
    <row r="942" spans="1:22">
      <c r="A942" s="411" t="s">
        <v>1136</v>
      </c>
      <c r="B942" s="412">
        <v>941</v>
      </c>
      <c r="C942" s="413" t="s">
        <v>1126</v>
      </c>
      <c r="D942" s="413" t="s">
        <v>1089</v>
      </c>
      <c r="E942" s="414" t="s">
        <v>1482</v>
      </c>
      <c r="F942" s="413" t="s">
        <v>1107</v>
      </c>
      <c r="G942" s="412" t="s">
        <v>1137</v>
      </c>
      <c r="H942" s="414" t="str">
        <f t="shared" si="14"/>
        <v>CanariasUnifamiliarSin_datoExistenteα1</v>
      </c>
      <c r="I942" s="411" t="s">
        <v>758</v>
      </c>
      <c r="J942" s="411" t="s">
        <v>758</v>
      </c>
      <c r="K942" s="411" t="s">
        <v>758</v>
      </c>
      <c r="L942" s="411" t="s">
        <v>758</v>
      </c>
      <c r="M942" s="415">
        <v>26.94</v>
      </c>
      <c r="N942" s="411" t="s">
        <v>758</v>
      </c>
      <c r="O942" s="411" t="s">
        <v>758</v>
      </c>
      <c r="P942" s="411" t="s">
        <v>758</v>
      </c>
      <c r="Q942" s="415">
        <v>7.35</v>
      </c>
      <c r="R942" s="411">
        <f>SUM(Tabla28[[#This Row],[E cal]:[E ACS]])</f>
        <v>7.35</v>
      </c>
      <c r="T942"/>
      <c r="V942" s="410"/>
    </row>
    <row r="943" spans="1:22">
      <c r="A943" s="411" t="s">
        <v>1136</v>
      </c>
      <c r="B943" s="412">
        <v>942</v>
      </c>
      <c r="C943" s="413" t="s">
        <v>1126</v>
      </c>
      <c r="D943" s="413" t="s">
        <v>1089</v>
      </c>
      <c r="E943" s="414" t="s">
        <v>1482</v>
      </c>
      <c r="F943" s="413" t="s">
        <v>1107</v>
      </c>
      <c r="G943" s="412" t="s">
        <v>1138</v>
      </c>
      <c r="H943" s="414" t="str">
        <f t="shared" si="14"/>
        <v>CanariasUnifamiliarSin_datoExistenteα2</v>
      </c>
      <c r="I943" s="411" t="s">
        <v>758</v>
      </c>
      <c r="J943" s="415">
        <v>18.329999999999998</v>
      </c>
      <c r="K943" s="411" t="s">
        <v>758</v>
      </c>
      <c r="L943" s="415">
        <v>24.01</v>
      </c>
      <c r="M943" s="415">
        <v>26.94</v>
      </c>
      <c r="N943" s="411" t="s">
        <v>758</v>
      </c>
      <c r="O943" s="411" t="s">
        <v>758</v>
      </c>
      <c r="P943" s="415">
        <v>6.97</v>
      </c>
      <c r="Q943" s="415">
        <v>7.35</v>
      </c>
      <c r="R943" s="411">
        <f>SUM(Tabla28[[#This Row],[E cal]:[E ACS]])</f>
        <v>14.32</v>
      </c>
      <c r="T943"/>
      <c r="V943" s="410"/>
    </row>
    <row r="944" spans="1:22">
      <c r="A944" s="411" t="s">
        <v>1136</v>
      </c>
      <c r="B944" s="412">
        <v>943</v>
      </c>
      <c r="C944" s="413" t="s">
        <v>1126</v>
      </c>
      <c r="D944" s="413" t="s">
        <v>1089</v>
      </c>
      <c r="E944" s="414" t="s">
        <v>1482</v>
      </c>
      <c r="F944" s="413" t="s">
        <v>1107</v>
      </c>
      <c r="G944" s="412" t="s">
        <v>1139</v>
      </c>
      <c r="H944" s="414" t="str">
        <f t="shared" si="14"/>
        <v>CanariasUnifamiliarSin_datoExistenteα3</v>
      </c>
      <c r="I944" s="411" t="s">
        <v>758</v>
      </c>
      <c r="J944" s="415">
        <v>36.67</v>
      </c>
      <c r="K944" s="411" t="s">
        <v>758</v>
      </c>
      <c r="L944" s="415">
        <v>48.04</v>
      </c>
      <c r="M944" s="415">
        <v>26.94</v>
      </c>
      <c r="N944" s="411" t="s">
        <v>758</v>
      </c>
      <c r="O944" s="411" t="s">
        <v>758</v>
      </c>
      <c r="P944" s="415">
        <v>13.93</v>
      </c>
      <c r="Q944" s="415">
        <v>7.35</v>
      </c>
      <c r="R944" s="411">
        <f>SUM(Tabla28[[#This Row],[E cal]:[E ACS]])</f>
        <v>21.28</v>
      </c>
      <c r="T944"/>
      <c r="V944" s="410"/>
    </row>
    <row r="945" spans="1:22">
      <c r="A945" s="411" t="s">
        <v>1136</v>
      </c>
      <c r="B945" s="412">
        <v>944</v>
      </c>
      <c r="C945" s="413" t="s">
        <v>1126</v>
      </c>
      <c r="D945" s="413" t="s">
        <v>1089</v>
      </c>
      <c r="E945" s="414" t="s">
        <v>1482</v>
      </c>
      <c r="F945" s="413" t="s">
        <v>1107</v>
      </c>
      <c r="G945" s="412" t="s">
        <v>1140</v>
      </c>
      <c r="H945" s="414" t="str">
        <f t="shared" si="14"/>
        <v>CanariasUnifamiliarSin_datoExistenteα4</v>
      </c>
      <c r="I945" s="411" t="s">
        <v>758</v>
      </c>
      <c r="J945" s="415">
        <v>50.93</v>
      </c>
      <c r="K945" s="411" t="s">
        <v>758</v>
      </c>
      <c r="L945" s="415">
        <v>66.72</v>
      </c>
      <c r="M945" s="415">
        <v>26.94</v>
      </c>
      <c r="N945" s="411" t="s">
        <v>758</v>
      </c>
      <c r="O945" s="411" t="s">
        <v>758</v>
      </c>
      <c r="P945" s="415">
        <v>19.350000000000001</v>
      </c>
      <c r="Q945" s="415">
        <v>7.35</v>
      </c>
      <c r="R945" s="411">
        <f>SUM(Tabla28[[#This Row],[E cal]:[E ACS]])</f>
        <v>26.700000000000003</v>
      </c>
      <c r="T945"/>
      <c r="V945" s="410"/>
    </row>
    <row r="946" spans="1:22">
      <c r="A946" s="411" t="s">
        <v>1136</v>
      </c>
      <c r="B946" s="412">
        <v>945</v>
      </c>
      <c r="C946" s="413" t="s">
        <v>1126</v>
      </c>
      <c r="D946" s="413" t="s">
        <v>1089</v>
      </c>
      <c r="E946" s="414" t="s">
        <v>1482</v>
      </c>
      <c r="F946" s="413" t="s">
        <v>1107</v>
      </c>
      <c r="G946" s="412" t="s">
        <v>9</v>
      </c>
      <c r="H946" s="414" t="str">
        <f t="shared" si="14"/>
        <v>CanariasUnifamiliarSin_datoExistenteA1</v>
      </c>
      <c r="I946" s="415">
        <v>62.5</v>
      </c>
      <c r="J946" s="411" t="s">
        <v>758</v>
      </c>
      <c r="K946" s="415">
        <v>124.38</v>
      </c>
      <c r="L946" s="411" t="s">
        <v>758</v>
      </c>
      <c r="M946" s="415">
        <v>26.94</v>
      </c>
      <c r="N946" s="411" t="s">
        <v>758</v>
      </c>
      <c r="O946" s="415">
        <v>33.75</v>
      </c>
      <c r="P946" s="411" t="s">
        <v>758</v>
      </c>
      <c r="Q946" s="415">
        <v>7.35</v>
      </c>
      <c r="R946" s="411">
        <f>SUM(Tabla28[[#This Row],[E cal]:[E ACS]])</f>
        <v>41.1</v>
      </c>
      <c r="T946"/>
      <c r="V946" s="410"/>
    </row>
    <row r="947" spans="1:22">
      <c r="A947" s="411" t="s">
        <v>1136</v>
      </c>
      <c r="B947" s="412">
        <v>946</v>
      </c>
      <c r="C947" s="413" t="s">
        <v>1126</v>
      </c>
      <c r="D947" s="413" t="s">
        <v>1089</v>
      </c>
      <c r="E947" s="414" t="s">
        <v>1482</v>
      </c>
      <c r="F947" s="413" t="s">
        <v>1107</v>
      </c>
      <c r="G947" s="412" t="s">
        <v>10</v>
      </c>
      <c r="H947" s="414" t="str">
        <f t="shared" si="14"/>
        <v>CanariasUnifamiliarSin_datoExistenteA2</v>
      </c>
      <c r="I947" s="415">
        <v>62.5</v>
      </c>
      <c r="J947" s="415">
        <v>18.329999999999998</v>
      </c>
      <c r="K947" s="415">
        <v>124.38</v>
      </c>
      <c r="L947" s="415">
        <v>24.01</v>
      </c>
      <c r="M947" s="415">
        <v>26.94</v>
      </c>
      <c r="N947" s="411" t="s">
        <v>758</v>
      </c>
      <c r="O947" s="415">
        <v>33.75</v>
      </c>
      <c r="P947" s="415">
        <v>6.97</v>
      </c>
      <c r="Q947" s="415">
        <v>7.35</v>
      </c>
      <c r="R947" s="411">
        <f>SUM(Tabla28[[#This Row],[E cal]:[E ACS]])</f>
        <v>48.07</v>
      </c>
      <c r="T947"/>
      <c r="V947" s="410"/>
    </row>
    <row r="948" spans="1:22">
      <c r="A948" s="411" t="s">
        <v>1136</v>
      </c>
      <c r="B948" s="412">
        <v>947</v>
      </c>
      <c r="C948" s="413" t="s">
        <v>1126</v>
      </c>
      <c r="D948" s="413" t="s">
        <v>1089</v>
      </c>
      <c r="E948" s="414" t="s">
        <v>1482</v>
      </c>
      <c r="F948" s="413" t="s">
        <v>1107</v>
      </c>
      <c r="G948" s="412" t="s">
        <v>1108</v>
      </c>
      <c r="H948" s="414" t="str">
        <f t="shared" si="14"/>
        <v>CanariasUnifamiliarSin_datoExistenteA3</v>
      </c>
      <c r="I948" s="415">
        <v>62.5</v>
      </c>
      <c r="J948" s="415">
        <v>36.67</v>
      </c>
      <c r="K948" s="415">
        <v>124.38</v>
      </c>
      <c r="L948" s="415">
        <v>48.04</v>
      </c>
      <c r="M948" s="415">
        <v>26.94</v>
      </c>
      <c r="N948" s="411" t="s">
        <v>758</v>
      </c>
      <c r="O948" s="415">
        <v>33.75</v>
      </c>
      <c r="P948" s="415">
        <v>13.93</v>
      </c>
      <c r="Q948" s="415">
        <v>7.35</v>
      </c>
      <c r="R948" s="411">
        <f>SUM(Tabla28[[#This Row],[E cal]:[E ACS]])</f>
        <v>55.03</v>
      </c>
      <c r="T948"/>
      <c r="V948" s="410"/>
    </row>
    <row r="949" spans="1:22">
      <c r="A949" s="411" t="s">
        <v>1136</v>
      </c>
      <c r="B949" s="412">
        <v>948</v>
      </c>
      <c r="C949" s="413" t="s">
        <v>1126</v>
      </c>
      <c r="D949" s="413" t="s">
        <v>1089</v>
      </c>
      <c r="E949" s="414" t="s">
        <v>1482</v>
      </c>
      <c r="F949" s="413" t="s">
        <v>1107</v>
      </c>
      <c r="G949" s="412" t="s">
        <v>1114</v>
      </c>
      <c r="H949" s="414" t="str">
        <f t="shared" si="14"/>
        <v>CanariasUnifamiliarSin_datoExistenteA4</v>
      </c>
      <c r="I949" s="415">
        <v>62.5</v>
      </c>
      <c r="J949" s="415">
        <v>50.93</v>
      </c>
      <c r="K949" s="415">
        <v>124.38</v>
      </c>
      <c r="L949" s="415">
        <v>66.72</v>
      </c>
      <c r="M949" s="415">
        <v>27.39</v>
      </c>
      <c r="N949" s="411" t="s">
        <v>758</v>
      </c>
      <c r="O949" s="415">
        <v>33.75</v>
      </c>
      <c r="P949" s="415">
        <v>19.350000000000001</v>
      </c>
      <c r="Q949" s="415">
        <v>7.47</v>
      </c>
      <c r="R949" s="411">
        <f>SUM(Tabla28[[#This Row],[E cal]:[E ACS]])</f>
        <v>60.57</v>
      </c>
      <c r="T949"/>
      <c r="V949" s="410"/>
    </row>
    <row r="950" spans="1:22">
      <c r="A950" s="411" t="s">
        <v>1136</v>
      </c>
      <c r="B950" s="412">
        <v>949</v>
      </c>
      <c r="C950" s="413" t="s">
        <v>1126</v>
      </c>
      <c r="D950" s="413" t="s">
        <v>1089</v>
      </c>
      <c r="E950" s="414" t="s">
        <v>1482</v>
      </c>
      <c r="F950" s="413" t="s">
        <v>1107</v>
      </c>
      <c r="G950" s="412" t="s">
        <v>1131</v>
      </c>
      <c r="H950" s="414" t="str">
        <f t="shared" si="14"/>
        <v>CanariasUnifamiliarSin_datoExistenteB1</v>
      </c>
      <c r="I950" s="415">
        <v>83.56</v>
      </c>
      <c r="J950" s="411" t="s">
        <v>758</v>
      </c>
      <c r="K950" s="415">
        <v>166.28</v>
      </c>
      <c r="L950" s="411" t="s">
        <v>758</v>
      </c>
      <c r="M950" s="415">
        <v>28.38</v>
      </c>
      <c r="N950" s="411" t="s">
        <v>758</v>
      </c>
      <c r="O950" s="415">
        <v>45.12</v>
      </c>
      <c r="P950" s="411" t="s">
        <v>758</v>
      </c>
      <c r="Q950" s="415">
        <v>7.74</v>
      </c>
      <c r="R950" s="411">
        <f>SUM(Tabla28[[#This Row],[E cal]:[E ACS]])</f>
        <v>52.86</v>
      </c>
      <c r="T950"/>
      <c r="V950" s="410"/>
    </row>
    <row r="951" spans="1:22">
      <c r="A951" s="411" t="s">
        <v>1136</v>
      </c>
      <c r="B951" s="412">
        <v>950</v>
      </c>
      <c r="C951" s="413" t="s">
        <v>1126</v>
      </c>
      <c r="D951" s="413" t="s">
        <v>1089</v>
      </c>
      <c r="E951" s="414" t="s">
        <v>1482</v>
      </c>
      <c r="F951" s="413" t="s">
        <v>1107</v>
      </c>
      <c r="G951" s="412" t="s">
        <v>1132</v>
      </c>
      <c r="H951" s="414" t="str">
        <f t="shared" si="14"/>
        <v>CanariasUnifamiliarSin_datoExistenteB2</v>
      </c>
      <c r="I951" s="415">
        <v>83.56</v>
      </c>
      <c r="J951" s="415">
        <v>18.329999999999998</v>
      </c>
      <c r="K951" s="415">
        <v>166.28</v>
      </c>
      <c r="L951" s="415">
        <v>24.01</v>
      </c>
      <c r="M951" s="415">
        <v>28.38</v>
      </c>
      <c r="N951" s="411" t="s">
        <v>758</v>
      </c>
      <c r="O951" s="415">
        <v>45.12</v>
      </c>
      <c r="P951" s="415">
        <v>6.97</v>
      </c>
      <c r="Q951" s="415">
        <v>7.74</v>
      </c>
      <c r="R951" s="411">
        <f>SUM(Tabla28[[#This Row],[E cal]:[E ACS]])</f>
        <v>59.83</v>
      </c>
      <c r="T951"/>
      <c r="V951" s="410"/>
    </row>
    <row r="952" spans="1:22">
      <c r="A952" s="411" t="s">
        <v>1136</v>
      </c>
      <c r="B952" s="412">
        <v>951</v>
      </c>
      <c r="C952" s="413" t="s">
        <v>1126</v>
      </c>
      <c r="D952" s="413" t="s">
        <v>1089</v>
      </c>
      <c r="E952" s="414" t="s">
        <v>1482</v>
      </c>
      <c r="F952" s="413" t="s">
        <v>1107</v>
      </c>
      <c r="G952" s="412" t="s">
        <v>1115</v>
      </c>
      <c r="H952" s="414" t="str">
        <f t="shared" si="14"/>
        <v>CanariasUnifamiliarSin_datoExistenteB3</v>
      </c>
      <c r="I952" s="415">
        <v>83.56</v>
      </c>
      <c r="J952" s="415">
        <v>36.67</v>
      </c>
      <c r="K952" s="415">
        <v>166.28</v>
      </c>
      <c r="L952" s="415">
        <v>48.04</v>
      </c>
      <c r="M952" s="415">
        <v>28.38</v>
      </c>
      <c r="N952" s="411" t="s">
        <v>758</v>
      </c>
      <c r="O952" s="415">
        <v>45.12</v>
      </c>
      <c r="P952" s="415">
        <v>13.93</v>
      </c>
      <c r="Q952" s="415">
        <v>7.74</v>
      </c>
      <c r="R952" s="411">
        <f>SUM(Tabla28[[#This Row],[E cal]:[E ACS]])</f>
        <v>66.789999999999992</v>
      </c>
      <c r="T952"/>
      <c r="V952" s="410"/>
    </row>
    <row r="953" spans="1:22">
      <c r="A953" s="411" t="s">
        <v>1136</v>
      </c>
      <c r="B953" s="412">
        <v>952</v>
      </c>
      <c r="C953" s="413" t="s">
        <v>1126</v>
      </c>
      <c r="D953" s="413" t="s">
        <v>1089</v>
      </c>
      <c r="E953" s="414" t="s">
        <v>1482</v>
      </c>
      <c r="F953" s="413" t="s">
        <v>1107</v>
      </c>
      <c r="G953" s="412" t="s">
        <v>1116</v>
      </c>
      <c r="H953" s="414" t="str">
        <f t="shared" si="14"/>
        <v>CanariasUnifamiliarSin_datoExistenteB4</v>
      </c>
      <c r="I953" s="415">
        <v>83.56</v>
      </c>
      <c r="J953" s="415">
        <v>50.93</v>
      </c>
      <c r="K953" s="415">
        <v>166.28</v>
      </c>
      <c r="L953" s="415">
        <v>66.72</v>
      </c>
      <c r="M953" s="415">
        <v>27.66</v>
      </c>
      <c r="N953" s="411" t="s">
        <v>758</v>
      </c>
      <c r="O953" s="415">
        <v>45.12</v>
      </c>
      <c r="P953" s="415">
        <v>19.350000000000001</v>
      </c>
      <c r="Q953" s="415">
        <v>7.54</v>
      </c>
      <c r="R953" s="411">
        <f>SUM(Tabla28[[#This Row],[E cal]:[E ACS]])</f>
        <v>72.010000000000005</v>
      </c>
      <c r="T953"/>
      <c r="V953" s="410"/>
    </row>
    <row r="954" spans="1:22">
      <c r="A954" s="411" t="s">
        <v>1136</v>
      </c>
      <c r="B954" s="412">
        <v>953</v>
      </c>
      <c r="C954" s="413" t="s">
        <v>1126</v>
      </c>
      <c r="D954" s="413" t="s">
        <v>1089</v>
      </c>
      <c r="E954" s="414" t="s">
        <v>1482</v>
      </c>
      <c r="F954" s="413" t="s">
        <v>1107</v>
      </c>
      <c r="G954" s="412" t="s">
        <v>1117</v>
      </c>
      <c r="H954" s="414" t="str">
        <f t="shared" si="14"/>
        <v>CanariasUnifamiliarSin_datoExistenteC1</v>
      </c>
      <c r="I954" s="415">
        <v>125.68</v>
      </c>
      <c r="J954" s="411" t="s">
        <v>758</v>
      </c>
      <c r="K954" s="415">
        <v>250.1</v>
      </c>
      <c r="L954" s="411" t="s">
        <v>758</v>
      </c>
      <c r="M954" s="415">
        <v>29.34</v>
      </c>
      <c r="N954" s="411" t="s">
        <v>758</v>
      </c>
      <c r="O954" s="415">
        <v>67.87</v>
      </c>
      <c r="P954" s="411" t="s">
        <v>758</v>
      </c>
      <c r="Q954" s="415">
        <v>8</v>
      </c>
      <c r="R954" s="411">
        <f>SUM(Tabla28[[#This Row],[E cal]:[E ACS]])</f>
        <v>75.87</v>
      </c>
      <c r="T954"/>
      <c r="V954" s="410"/>
    </row>
    <row r="955" spans="1:22">
      <c r="A955" s="411" t="s">
        <v>1136</v>
      </c>
      <c r="B955" s="412">
        <v>954</v>
      </c>
      <c r="C955" s="413" t="s">
        <v>1126</v>
      </c>
      <c r="D955" s="413" t="s">
        <v>1089</v>
      </c>
      <c r="E955" s="414" t="s">
        <v>1482</v>
      </c>
      <c r="F955" s="413" t="s">
        <v>1107</v>
      </c>
      <c r="G955" s="412" t="s">
        <v>1118</v>
      </c>
      <c r="H955" s="414" t="str">
        <f t="shared" si="14"/>
        <v>CanariasUnifamiliarSin_datoExistenteC2</v>
      </c>
      <c r="I955" s="415">
        <v>125.68</v>
      </c>
      <c r="J955" s="415">
        <v>18.329999999999998</v>
      </c>
      <c r="K955" s="415">
        <v>250.1</v>
      </c>
      <c r="L955" s="415">
        <v>24.01</v>
      </c>
      <c r="M955" s="415">
        <v>28.96</v>
      </c>
      <c r="N955" s="411" t="s">
        <v>758</v>
      </c>
      <c r="O955" s="415">
        <v>67.87</v>
      </c>
      <c r="P955" s="415">
        <v>6.97</v>
      </c>
      <c r="Q955" s="415">
        <v>7.9</v>
      </c>
      <c r="R955" s="411">
        <f>SUM(Tabla28[[#This Row],[E cal]:[E ACS]])</f>
        <v>82.740000000000009</v>
      </c>
      <c r="T955"/>
      <c r="V955" s="410"/>
    </row>
    <row r="956" spans="1:22">
      <c r="A956" s="411" t="s">
        <v>1136</v>
      </c>
      <c r="B956" s="412">
        <v>955</v>
      </c>
      <c r="C956" s="413" t="s">
        <v>1126</v>
      </c>
      <c r="D956" s="413" t="s">
        <v>1089</v>
      </c>
      <c r="E956" s="414" t="s">
        <v>1482</v>
      </c>
      <c r="F956" s="413" t="s">
        <v>1107</v>
      </c>
      <c r="G956" s="412" t="s">
        <v>1119</v>
      </c>
      <c r="H956" s="414" t="str">
        <f t="shared" si="14"/>
        <v>CanariasUnifamiliarSin_datoExistenteC3</v>
      </c>
      <c r="I956" s="415">
        <v>125.68</v>
      </c>
      <c r="J956" s="415">
        <v>36.67</v>
      </c>
      <c r="K956" s="415">
        <v>250.1</v>
      </c>
      <c r="L956" s="415">
        <v>48.04</v>
      </c>
      <c r="M956" s="415">
        <v>29.04</v>
      </c>
      <c r="N956" s="411" t="s">
        <v>758</v>
      </c>
      <c r="O956" s="415">
        <v>67.87</v>
      </c>
      <c r="P956" s="415">
        <v>13.93</v>
      </c>
      <c r="Q956" s="415">
        <v>7.92</v>
      </c>
      <c r="R956" s="411">
        <f>SUM(Tabla28[[#This Row],[E cal]:[E ACS]])</f>
        <v>89.720000000000013</v>
      </c>
      <c r="T956"/>
      <c r="V956" s="410"/>
    </row>
    <row r="957" spans="1:22">
      <c r="A957" s="411" t="s">
        <v>1136</v>
      </c>
      <c r="B957" s="412">
        <v>956</v>
      </c>
      <c r="C957" s="413" t="s">
        <v>1126</v>
      </c>
      <c r="D957" s="413" t="s">
        <v>1089</v>
      </c>
      <c r="E957" s="414" t="s">
        <v>1482</v>
      </c>
      <c r="F957" s="413" t="s">
        <v>1107</v>
      </c>
      <c r="G957" s="412" t="s">
        <v>1120</v>
      </c>
      <c r="H957" s="414" t="str">
        <f t="shared" si="14"/>
        <v>CanariasUnifamiliarSin_datoExistenteC4</v>
      </c>
      <c r="I957" s="415">
        <v>125.68</v>
      </c>
      <c r="J957" s="415">
        <v>50.93</v>
      </c>
      <c r="K957" s="415">
        <v>250.1</v>
      </c>
      <c r="L957" s="415">
        <v>66.72</v>
      </c>
      <c r="M957" s="415">
        <v>28.3</v>
      </c>
      <c r="N957" s="411" t="s">
        <v>758</v>
      </c>
      <c r="O957" s="415">
        <v>67.87</v>
      </c>
      <c r="P957" s="415">
        <v>19.350000000000001</v>
      </c>
      <c r="Q957" s="415">
        <v>7.72</v>
      </c>
      <c r="R957" s="411">
        <f>SUM(Tabla28[[#This Row],[E cal]:[E ACS]])</f>
        <v>94.94</v>
      </c>
      <c r="T957"/>
      <c r="V957" s="410"/>
    </row>
    <row r="958" spans="1:22">
      <c r="A958" s="411" t="s">
        <v>1136</v>
      </c>
      <c r="B958" s="412">
        <v>957</v>
      </c>
      <c r="C958" s="413" t="s">
        <v>1126</v>
      </c>
      <c r="D958" s="413" t="s">
        <v>1089</v>
      </c>
      <c r="E958" s="414" t="s">
        <v>1482</v>
      </c>
      <c r="F958" s="413" t="s">
        <v>1107</v>
      </c>
      <c r="G958" s="412" t="s">
        <v>1121</v>
      </c>
      <c r="H958" s="414" t="str">
        <f t="shared" si="14"/>
        <v>CanariasUnifamiliarSin_datoExistenteD1</v>
      </c>
      <c r="I958" s="415">
        <v>178.33</v>
      </c>
      <c r="J958" s="411" t="s">
        <v>758</v>
      </c>
      <c r="K958" s="415">
        <v>354.88</v>
      </c>
      <c r="L958" s="411" t="s">
        <v>758</v>
      </c>
      <c r="M958" s="415">
        <v>30.26</v>
      </c>
      <c r="N958" s="411" t="s">
        <v>758</v>
      </c>
      <c r="O958" s="415">
        <v>96.3</v>
      </c>
      <c r="P958" s="411" t="s">
        <v>758</v>
      </c>
      <c r="Q958" s="415">
        <v>8.25</v>
      </c>
      <c r="R958" s="411">
        <f>SUM(Tabla28[[#This Row],[E cal]:[E ACS]])</f>
        <v>104.55</v>
      </c>
      <c r="T958"/>
      <c r="V958" s="410"/>
    </row>
    <row r="959" spans="1:22">
      <c r="A959" s="411" t="s">
        <v>1136</v>
      </c>
      <c r="B959" s="412">
        <v>958</v>
      </c>
      <c r="C959" s="413" t="s">
        <v>1126</v>
      </c>
      <c r="D959" s="413" t="s">
        <v>1089</v>
      </c>
      <c r="E959" s="414" t="s">
        <v>1482</v>
      </c>
      <c r="F959" s="413" t="s">
        <v>1107</v>
      </c>
      <c r="G959" s="412" t="s">
        <v>1123</v>
      </c>
      <c r="H959" s="414" t="str">
        <f t="shared" si="14"/>
        <v>CanariasUnifamiliarSin_datoExistenteD2</v>
      </c>
      <c r="I959" s="415">
        <v>178.33</v>
      </c>
      <c r="J959" s="415">
        <v>18.329999999999998</v>
      </c>
      <c r="K959" s="415">
        <v>354.88</v>
      </c>
      <c r="L959" s="415">
        <v>24.01</v>
      </c>
      <c r="M959" s="415">
        <v>29.9</v>
      </c>
      <c r="N959" s="411" t="s">
        <v>758</v>
      </c>
      <c r="O959" s="415">
        <v>96.3</v>
      </c>
      <c r="P959" s="415">
        <v>6.97</v>
      </c>
      <c r="Q959" s="415">
        <v>8.15</v>
      </c>
      <c r="R959" s="411">
        <f>SUM(Tabla28[[#This Row],[E cal]:[E ACS]])</f>
        <v>111.42</v>
      </c>
      <c r="T959"/>
      <c r="V959" s="410"/>
    </row>
    <row r="960" spans="1:22">
      <c r="A960" s="411" t="s">
        <v>1136</v>
      </c>
      <c r="B960" s="412">
        <v>959</v>
      </c>
      <c r="C960" s="413" t="s">
        <v>1126</v>
      </c>
      <c r="D960" s="413" t="s">
        <v>1089</v>
      </c>
      <c r="E960" s="414" t="s">
        <v>1482</v>
      </c>
      <c r="F960" s="413" t="s">
        <v>1107</v>
      </c>
      <c r="G960" s="412" t="s">
        <v>1124</v>
      </c>
      <c r="H960" s="414" t="str">
        <f t="shared" si="14"/>
        <v>CanariasUnifamiliarSin_datoExistenteD3</v>
      </c>
      <c r="I960" s="415">
        <v>178.33</v>
      </c>
      <c r="J960" s="415">
        <v>36.67</v>
      </c>
      <c r="K960" s="415">
        <v>354.88</v>
      </c>
      <c r="L960" s="415">
        <v>48.04</v>
      </c>
      <c r="M960" s="415">
        <v>29.32</v>
      </c>
      <c r="N960" s="411" t="s">
        <v>758</v>
      </c>
      <c r="O960" s="415">
        <v>96.3</v>
      </c>
      <c r="P960" s="415">
        <v>13.93</v>
      </c>
      <c r="Q960" s="415">
        <v>8</v>
      </c>
      <c r="R960" s="411">
        <f>SUM(Tabla28[[#This Row],[E cal]:[E ACS]])</f>
        <v>118.22999999999999</v>
      </c>
      <c r="T960"/>
      <c r="V960" s="410"/>
    </row>
    <row r="961" spans="1:22">
      <c r="A961" s="411" t="s">
        <v>1136</v>
      </c>
      <c r="B961" s="412">
        <v>960</v>
      </c>
      <c r="C961" s="413" t="s">
        <v>1126</v>
      </c>
      <c r="D961" s="413" t="s">
        <v>1089</v>
      </c>
      <c r="E961" s="414" t="s">
        <v>1482</v>
      </c>
      <c r="F961" s="413" t="s">
        <v>1107</v>
      </c>
      <c r="G961" s="412" t="s">
        <v>1125</v>
      </c>
      <c r="H961" s="414" t="str">
        <f t="shared" si="14"/>
        <v>CanariasUnifamiliarSin_datoExistenteE1</v>
      </c>
      <c r="I961" s="415">
        <v>232.15</v>
      </c>
      <c r="J961" s="411" t="s">
        <v>758</v>
      </c>
      <c r="K961" s="415">
        <v>461.98</v>
      </c>
      <c r="L961" s="411" t="s">
        <v>758</v>
      </c>
      <c r="M961" s="415">
        <v>30.86</v>
      </c>
      <c r="N961" s="411" t="s">
        <v>758</v>
      </c>
      <c r="O961" s="415">
        <v>125.36</v>
      </c>
      <c r="P961" s="411" t="s">
        <v>758</v>
      </c>
      <c r="Q961" s="415">
        <v>8.41</v>
      </c>
      <c r="R961" s="411">
        <f>SUM(Tabla28[[#This Row],[E cal]:[E ACS]])</f>
        <v>133.77000000000001</v>
      </c>
      <c r="T961"/>
      <c r="V961" s="410"/>
    </row>
    <row r="962" spans="1:22">
      <c r="A962" s="411" t="s">
        <v>1136</v>
      </c>
      <c r="B962" s="412">
        <v>961</v>
      </c>
      <c r="C962" s="413" t="s">
        <v>1106</v>
      </c>
      <c r="D962" s="413" t="s">
        <v>1133</v>
      </c>
      <c r="E962" s="414" t="s">
        <v>1482</v>
      </c>
      <c r="F962" s="413" t="s">
        <v>1107</v>
      </c>
      <c r="G962" s="412" t="s">
        <v>1108</v>
      </c>
      <c r="H962" s="414" t="str">
        <f t="shared" ref="H962:H1025" si="15">_xlfn.CONCAT(C962:G962)</f>
        <v>PenínsulaBloqueSin_datoExistenteA3</v>
      </c>
      <c r="I962" s="415">
        <v>46.56</v>
      </c>
      <c r="J962" s="415">
        <v>26.34</v>
      </c>
      <c r="K962" s="415">
        <v>87.99</v>
      </c>
      <c r="L962" s="415">
        <v>26.86</v>
      </c>
      <c r="M962" s="415">
        <v>19.309999999999999</v>
      </c>
      <c r="N962" s="411" t="s">
        <v>758</v>
      </c>
      <c r="O962" s="415">
        <v>21.42</v>
      </c>
      <c r="P962" s="415">
        <v>6.58</v>
      </c>
      <c r="Q962" s="415">
        <v>4.67</v>
      </c>
      <c r="R962" s="411">
        <f>SUM(Tabla28[[#This Row],[E cal]:[E ACS]])</f>
        <v>32.67</v>
      </c>
      <c r="T962"/>
      <c r="V962" s="410"/>
    </row>
    <row r="963" spans="1:22">
      <c r="A963" s="411" t="s">
        <v>1136</v>
      </c>
      <c r="B963" s="412">
        <v>962</v>
      </c>
      <c r="C963" s="413" t="s">
        <v>1106</v>
      </c>
      <c r="D963" s="413" t="s">
        <v>1133</v>
      </c>
      <c r="E963" s="414" t="s">
        <v>1482</v>
      </c>
      <c r="F963" s="413" t="s">
        <v>1107</v>
      </c>
      <c r="G963" s="412" t="s">
        <v>1114</v>
      </c>
      <c r="H963" s="414" t="str">
        <f t="shared" si="15"/>
        <v>PenínsulaBloqueSin_datoExistenteA4</v>
      </c>
      <c r="I963" s="415">
        <v>46.56</v>
      </c>
      <c r="J963" s="415">
        <v>36.89</v>
      </c>
      <c r="K963" s="415">
        <v>87.99</v>
      </c>
      <c r="L963" s="415">
        <v>37.630000000000003</v>
      </c>
      <c r="M963" s="415">
        <v>19</v>
      </c>
      <c r="N963" s="411" t="s">
        <v>758</v>
      </c>
      <c r="O963" s="415">
        <v>21.42</v>
      </c>
      <c r="P963" s="415">
        <v>9.2200000000000006</v>
      </c>
      <c r="Q963" s="415">
        <v>4.5999999999999996</v>
      </c>
      <c r="R963" s="411">
        <f>SUM(Tabla28[[#This Row],[E cal]:[E ACS]])</f>
        <v>35.24</v>
      </c>
      <c r="T963"/>
      <c r="V963" s="410"/>
    </row>
    <row r="964" spans="1:22">
      <c r="A964" s="411" t="s">
        <v>1136</v>
      </c>
      <c r="B964" s="412">
        <v>963</v>
      </c>
      <c r="C964" s="413" t="s">
        <v>1106</v>
      </c>
      <c r="D964" s="413" t="s">
        <v>1133</v>
      </c>
      <c r="E964" s="414" t="s">
        <v>1482</v>
      </c>
      <c r="F964" s="413" t="s">
        <v>1107</v>
      </c>
      <c r="G964" s="412" t="s">
        <v>1115</v>
      </c>
      <c r="H964" s="414" t="str">
        <f t="shared" si="15"/>
        <v>PenínsulaBloqueSin_datoExistenteB3</v>
      </c>
      <c r="I964" s="415">
        <v>64.3</v>
      </c>
      <c r="J964" s="415">
        <v>26.34</v>
      </c>
      <c r="K964" s="415">
        <v>127.31</v>
      </c>
      <c r="L964" s="415">
        <v>26.86</v>
      </c>
      <c r="M964" s="415">
        <v>19.559999999999999</v>
      </c>
      <c r="N964" s="411" t="s">
        <v>758</v>
      </c>
      <c r="O964" s="415">
        <v>30.22</v>
      </c>
      <c r="P964" s="415">
        <v>6.58</v>
      </c>
      <c r="Q964" s="415">
        <v>4.7300000000000004</v>
      </c>
      <c r="R964" s="411">
        <f>SUM(Tabla28[[#This Row],[E cal]:[E ACS]])</f>
        <v>41.53</v>
      </c>
      <c r="T964"/>
      <c r="V964" s="410"/>
    </row>
    <row r="965" spans="1:22">
      <c r="A965" s="411" t="s">
        <v>1136</v>
      </c>
      <c r="B965" s="412">
        <v>964</v>
      </c>
      <c r="C965" s="413" t="s">
        <v>1106</v>
      </c>
      <c r="D965" s="413" t="s">
        <v>1133</v>
      </c>
      <c r="E965" s="414" t="s">
        <v>1482</v>
      </c>
      <c r="F965" s="413" t="s">
        <v>1107</v>
      </c>
      <c r="G965" s="412" t="s">
        <v>1116</v>
      </c>
      <c r="H965" s="414" t="str">
        <f t="shared" si="15"/>
        <v>PenínsulaBloqueSin_datoExistenteB4</v>
      </c>
      <c r="I965" s="415">
        <v>64.3</v>
      </c>
      <c r="J965" s="415">
        <v>36.89</v>
      </c>
      <c r="K965" s="415">
        <v>127.31</v>
      </c>
      <c r="L965" s="415">
        <v>37.630000000000003</v>
      </c>
      <c r="M965" s="415">
        <v>19.36</v>
      </c>
      <c r="N965" s="411" t="s">
        <v>758</v>
      </c>
      <c r="O965" s="415">
        <v>30.22</v>
      </c>
      <c r="P965" s="415">
        <v>9.2200000000000006</v>
      </c>
      <c r="Q965" s="415">
        <v>4.6900000000000004</v>
      </c>
      <c r="R965" s="411">
        <f>SUM(Tabla28[[#This Row],[E cal]:[E ACS]])</f>
        <v>44.129999999999995</v>
      </c>
      <c r="T965"/>
      <c r="V965" s="410"/>
    </row>
    <row r="966" spans="1:22">
      <c r="A966" s="411" t="s">
        <v>1136</v>
      </c>
      <c r="B966" s="412">
        <v>965</v>
      </c>
      <c r="C966" s="413" t="s">
        <v>1106</v>
      </c>
      <c r="D966" s="413" t="s">
        <v>1133</v>
      </c>
      <c r="E966" s="414" t="s">
        <v>1482</v>
      </c>
      <c r="F966" s="413" t="s">
        <v>1107</v>
      </c>
      <c r="G966" s="412" t="s">
        <v>1117</v>
      </c>
      <c r="H966" s="414" t="str">
        <f t="shared" si="15"/>
        <v>PenínsulaBloqueSin_datoExistenteC1</v>
      </c>
      <c r="I966" s="415">
        <v>99.78</v>
      </c>
      <c r="J966" s="411" t="s">
        <v>758</v>
      </c>
      <c r="K966" s="415">
        <v>179.6</v>
      </c>
      <c r="L966" s="411" t="s">
        <v>758</v>
      </c>
      <c r="M966" s="415">
        <v>20.440000000000001</v>
      </c>
      <c r="N966" s="411" t="s">
        <v>758</v>
      </c>
      <c r="O966" s="415">
        <v>40.909999999999997</v>
      </c>
      <c r="P966" s="411" t="s">
        <v>758</v>
      </c>
      <c r="Q966" s="415">
        <v>4.95</v>
      </c>
      <c r="R966" s="411">
        <f>SUM(Tabla28[[#This Row],[E cal]:[E ACS]])</f>
        <v>45.86</v>
      </c>
      <c r="T966"/>
      <c r="V966" s="410"/>
    </row>
    <row r="967" spans="1:22">
      <c r="A967" s="411" t="s">
        <v>1136</v>
      </c>
      <c r="B967" s="412">
        <v>966</v>
      </c>
      <c r="C967" s="413" t="s">
        <v>1106</v>
      </c>
      <c r="D967" s="413" t="s">
        <v>1133</v>
      </c>
      <c r="E967" s="414" t="s">
        <v>1482</v>
      </c>
      <c r="F967" s="413" t="s">
        <v>1107</v>
      </c>
      <c r="G967" s="412" t="s">
        <v>1118</v>
      </c>
      <c r="H967" s="414" t="str">
        <f t="shared" si="15"/>
        <v>PenínsulaBloqueSin_datoExistenteC2</v>
      </c>
      <c r="I967" s="415">
        <v>99.78</v>
      </c>
      <c r="J967" s="415">
        <v>12.76</v>
      </c>
      <c r="K967" s="415">
        <v>179.6</v>
      </c>
      <c r="L967" s="415">
        <v>13.02</v>
      </c>
      <c r="M967" s="415">
        <v>20.25</v>
      </c>
      <c r="N967" s="411" t="s">
        <v>758</v>
      </c>
      <c r="O967" s="415">
        <v>40.909999999999997</v>
      </c>
      <c r="P967" s="415">
        <v>3.19</v>
      </c>
      <c r="Q967" s="415">
        <v>4.9000000000000004</v>
      </c>
      <c r="R967" s="411">
        <f>SUM(Tabla28[[#This Row],[E cal]:[E ACS]])</f>
        <v>48.999999999999993</v>
      </c>
      <c r="T967"/>
      <c r="V967" s="410"/>
    </row>
    <row r="968" spans="1:22">
      <c r="A968" s="411" t="s">
        <v>1136</v>
      </c>
      <c r="B968" s="412">
        <v>967</v>
      </c>
      <c r="C968" s="413" t="s">
        <v>1106</v>
      </c>
      <c r="D968" s="413" t="s">
        <v>1133</v>
      </c>
      <c r="E968" s="414" t="s">
        <v>1482</v>
      </c>
      <c r="F968" s="413" t="s">
        <v>1107</v>
      </c>
      <c r="G968" s="412" t="s">
        <v>1119</v>
      </c>
      <c r="H968" s="414" t="str">
        <f t="shared" si="15"/>
        <v>PenínsulaBloqueSin_datoExistenteC3</v>
      </c>
      <c r="I968" s="415">
        <v>99.78</v>
      </c>
      <c r="J968" s="415">
        <v>26.34</v>
      </c>
      <c r="K968" s="415">
        <v>179.6</v>
      </c>
      <c r="L968" s="415">
        <v>26.86</v>
      </c>
      <c r="M968" s="415">
        <v>20.25</v>
      </c>
      <c r="N968" s="411" t="s">
        <v>758</v>
      </c>
      <c r="O968" s="415">
        <v>40.909999999999997</v>
      </c>
      <c r="P968" s="415">
        <v>6.58</v>
      </c>
      <c r="Q968" s="415">
        <v>4.9000000000000004</v>
      </c>
      <c r="R968" s="411">
        <f>SUM(Tabla28[[#This Row],[E cal]:[E ACS]])</f>
        <v>52.389999999999993</v>
      </c>
      <c r="T968"/>
      <c r="V968" s="410"/>
    </row>
    <row r="969" spans="1:22">
      <c r="A969" s="411" t="s">
        <v>1136</v>
      </c>
      <c r="B969" s="412">
        <v>968</v>
      </c>
      <c r="C969" s="413" t="s">
        <v>1106</v>
      </c>
      <c r="D969" s="413" t="s">
        <v>1133</v>
      </c>
      <c r="E969" s="414" t="s">
        <v>1482</v>
      </c>
      <c r="F969" s="413" t="s">
        <v>1107</v>
      </c>
      <c r="G969" s="412" t="s">
        <v>1120</v>
      </c>
      <c r="H969" s="414" t="str">
        <f t="shared" si="15"/>
        <v>PenínsulaBloqueSin_datoExistenteC4</v>
      </c>
      <c r="I969" s="415">
        <v>99.78</v>
      </c>
      <c r="J969" s="415">
        <v>36.89</v>
      </c>
      <c r="K969" s="415">
        <v>179.6</v>
      </c>
      <c r="L969" s="415">
        <v>37.630000000000003</v>
      </c>
      <c r="M969" s="415">
        <v>19.78</v>
      </c>
      <c r="N969" s="411" t="s">
        <v>758</v>
      </c>
      <c r="O969" s="415">
        <v>40.909999999999997</v>
      </c>
      <c r="P969" s="415">
        <v>9.2200000000000006</v>
      </c>
      <c r="Q969" s="415">
        <v>4.79</v>
      </c>
      <c r="R969" s="411">
        <f>SUM(Tabla28[[#This Row],[E cal]:[E ACS]])</f>
        <v>54.919999999999995</v>
      </c>
      <c r="T969"/>
      <c r="V969" s="410"/>
    </row>
    <row r="970" spans="1:22">
      <c r="A970" s="411" t="s">
        <v>1136</v>
      </c>
      <c r="B970" s="412">
        <v>969</v>
      </c>
      <c r="C970" s="413" t="s">
        <v>1106</v>
      </c>
      <c r="D970" s="413" t="s">
        <v>1133</v>
      </c>
      <c r="E970" s="414" t="s">
        <v>1482</v>
      </c>
      <c r="F970" s="413" t="s">
        <v>1107</v>
      </c>
      <c r="G970" s="412" t="s">
        <v>1121</v>
      </c>
      <c r="H970" s="414" t="str">
        <f t="shared" si="15"/>
        <v>PenínsulaBloqueSin_datoExistenteD1</v>
      </c>
      <c r="I970" s="415">
        <v>144.13</v>
      </c>
      <c r="J970" s="411" t="s">
        <v>758</v>
      </c>
      <c r="K970" s="415">
        <v>250.79</v>
      </c>
      <c r="L970" s="411" t="s">
        <v>758</v>
      </c>
      <c r="M970" s="415">
        <v>21.07</v>
      </c>
      <c r="N970" s="411" t="s">
        <v>758</v>
      </c>
      <c r="O970" s="415">
        <v>54.77</v>
      </c>
      <c r="P970" s="411" t="s">
        <v>758</v>
      </c>
      <c r="Q970" s="415">
        <v>5.0999999999999996</v>
      </c>
      <c r="R970" s="411">
        <f>SUM(Tabla28[[#This Row],[E cal]:[E ACS]])</f>
        <v>59.870000000000005</v>
      </c>
      <c r="T970"/>
      <c r="V970" s="410"/>
    </row>
    <row r="971" spans="1:22">
      <c r="A971" s="411" t="s">
        <v>1136</v>
      </c>
      <c r="B971" s="412">
        <v>970</v>
      </c>
      <c r="C971" s="413" t="s">
        <v>1106</v>
      </c>
      <c r="D971" s="413" t="s">
        <v>1133</v>
      </c>
      <c r="E971" s="414" t="s">
        <v>1482</v>
      </c>
      <c r="F971" s="413" t="s">
        <v>1107</v>
      </c>
      <c r="G971" s="412" t="s">
        <v>1123</v>
      </c>
      <c r="H971" s="414" t="str">
        <f t="shared" si="15"/>
        <v>PenínsulaBloqueSin_datoExistenteD2</v>
      </c>
      <c r="I971" s="415">
        <v>144.13</v>
      </c>
      <c r="J971" s="415">
        <v>12.76</v>
      </c>
      <c r="K971" s="415">
        <v>250.79</v>
      </c>
      <c r="L971" s="415">
        <v>13.02</v>
      </c>
      <c r="M971" s="415">
        <v>20.88</v>
      </c>
      <c r="N971" s="411" t="s">
        <v>758</v>
      </c>
      <c r="O971" s="415">
        <v>54.77</v>
      </c>
      <c r="P971" s="415">
        <v>3.19</v>
      </c>
      <c r="Q971" s="415">
        <v>5.05</v>
      </c>
      <c r="R971" s="411">
        <f>SUM(Tabla28[[#This Row],[E cal]:[E ACS]])</f>
        <v>63.01</v>
      </c>
      <c r="T971"/>
      <c r="V971" s="410"/>
    </row>
    <row r="972" spans="1:22">
      <c r="A972" s="411" t="s">
        <v>1136</v>
      </c>
      <c r="B972" s="412">
        <v>971</v>
      </c>
      <c r="C972" s="413" t="s">
        <v>1106</v>
      </c>
      <c r="D972" s="413" t="s">
        <v>1133</v>
      </c>
      <c r="E972" s="414" t="s">
        <v>1482</v>
      </c>
      <c r="F972" s="413" t="s">
        <v>1107</v>
      </c>
      <c r="G972" s="412" t="s">
        <v>1124</v>
      </c>
      <c r="H972" s="414" t="str">
        <f t="shared" si="15"/>
        <v>PenínsulaBloqueSin_datoExistenteD3</v>
      </c>
      <c r="I972" s="415">
        <v>144.13</v>
      </c>
      <c r="J972" s="415">
        <v>26.34</v>
      </c>
      <c r="K972" s="415">
        <v>250.79</v>
      </c>
      <c r="L972" s="415">
        <v>26.86</v>
      </c>
      <c r="M972" s="415">
        <v>20.440000000000001</v>
      </c>
      <c r="N972" s="411" t="s">
        <v>758</v>
      </c>
      <c r="O972" s="415">
        <v>54.77</v>
      </c>
      <c r="P972" s="415">
        <v>6.58</v>
      </c>
      <c r="Q972" s="415">
        <v>4.95</v>
      </c>
      <c r="R972" s="411">
        <f>SUM(Tabla28[[#This Row],[E cal]:[E ACS]])</f>
        <v>66.3</v>
      </c>
      <c r="T972"/>
      <c r="V972" s="410"/>
    </row>
    <row r="973" spans="1:22">
      <c r="A973" s="411" t="s">
        <v>1136</v>
      </c>
      <c r="B973" s="412">
        <v>972</v>
      </c>
      <c r="C973" s="413" t="s">
        <v>1106</v>
      </c>
      <c r="D973" s="413" t="s">
        <v>1133</v>
      </c>
      <c r="E973" s="414" t="s">
        <v>1482</v>
      </c>
      <c r="F973" s="413" t="s">
        <v>1107</v>
      </c>
      <c r="G973" s="412" t="s">
        <v>1125</v>
      </c>
      <c r="H973" s="414" t="str">
        <f t="shared" si="15"/>
        <v>PenínsulaBloqueSin_datoExistenteE1</v>
      </c>
      <c r="I973" s="415">
        <v>189.47</v>
      </c>
      <c r="J973" s="411" t="s">
        <v>758</v>
      </c>
      <c r="K973" s="415">
        <v>337.25</v>
      </c>
      <c r="L973" s="411" t="s">
        <v>758</v>
      </c>
      <c r="M973" s="415">
        <v>21.51</v>
      </c>
      <c r="N973" s="411" t="s">
        <v>758</v>
      </c>
      <c r="O973" s="415">
        <v>77.680000000000007</v>
      </c>
      <c r="P973" s="411" t="s">
        <v>758</v>
      </c>
      <c r="Q973" s="415">
        <v>5.21</v>
      </c>
      <c r="R973" s="411">
        <f>SUM(Tabla28[[#This Row],[E cal]:[E ACS]])</f>
        <v>82.89</v>
      </c>
      <c r="T973"/>
      <c r="V973" s="410"/>
    </row>
    <row r="974" spans="1:22">
      <c r="A974" s="411" t="s">
        <v>1136</v>
      </c>
      <c r="B974" s="412">
        <v>973</v>
      </c>
      <c r="C974" s="413" t="s">
        <v>1126</v>
      </c>
      <c r="D974" s="413" t="s">
        <v>1133</v>
      </c>
      <c r="E974" s="414" t="s">
        <v>1482</v>
      </c>
      <c r="F974" s="413" t="s">
        <v>1107</v>
      </c>
      <c r="G974" s="412" t="s">
        <v>1137</v>
      </c>
      <c r="H974" s="414" t="str">
        <f t="shared" si="15"/>
        <v>CanariasBloqueSin_datoExistenteα1</v>
      </c>
      <c r="I974" s="411" t="s">
        <v>758</v>
      </c>
      <c r="J974" s="411" t="s">
        <v>758</v>
      </c>
      <c r="K974" s="411" t="s">
        <v>758</v>
      </c>
      <c r="L974" s="411" t="s">
        <v>758</v>
      </c>
      <c r="M974" s="415">
        <v>19.68</v>
      </c>
      <c r="N974" s="411" t="s">
        <v>758</v>
      </c>
      <c r="O974" s="411" t="s">
        <v>758</v>
      </c>
      <c r="P974" s="411" t="s">
        <v>758</v>
      </c>
      <c r="Q974" s="415">
        <v>5.37</v>
      </c>
      <c r="R974" s="411">
        <f>SUM(Tabla28[[#This Row],[E cal]:[E ACS]])</f>
        <v>5.37</v>
      </c>
      <c r="T974"/>
      <c r="V974" s="410"/>
    </row>
    <row r="975" spans="1:22">
      <c r="A975" s="411" t="s">
        <v>1136</v>
      </c>
      <c r="B975" s="412">
        <v>974</v>
      </c>
      <c r="C975" s="413" t="s">
        <v>1126</v>
      </c>
      <c r="D975" s="413" t="s">
        <v>1133</v>
      </c>
      <c r="E975" s="414" t="s">
        <v>1482</v>
      </c>
      <c r="F975" s="413" t="s">
        <v>1107</v>
      </c>
      <c r="G975" s="412" t="s">
        <v>1138</v>
      </c>
      <c r="H975" s="414" t="str">
        <f t="shared" si="15"/>
        <v>CanariasBloqueSin_datoExistenteα2</v>
      </c>
      <c r="I975" s="411" t="s">
        <v>758</v>
      </c>
      <c r="J975" s="415">
        <v>12.76</v>
      </c>
      <c r="K975" s="411" t="s">
        <v>758</v>
      </c>
      <c r="L975" s="415">
        <v>16.72</v>
      </c>
      <c r="M975" s="415">
        <v>19.68</v>
      </c>
      <c r="N975" s="411" t="s">
        <v>758</v>
      </c>
      <c r="O975" s="411" t="s">
        <v>758</v>
      </c>
      <c r="P975" s="415">
        <v>4.8499999999999996</v>
      </c>
      <c r="Q975" s="415">
        <v>5.37</v>
      </c>
      <c r="R975" s="411">
        <f>SUM(Tabla28[[#This Row],[E cal]:[E ACS]])</f>
        <v>10.219999999999999</v>
      </c>
      <c r="T975"/>
      <c r="V975" s="410"/>
    </row>
    <row r="976" spans="1:22">
      <c r="A976" s="411" t="s">
        <v>1136</v>
      </c>
      <c r="B976" s="412">
        <v>975</v>
      </c>
      <c r="C976" s="413" t="s">
        <v>1126</v>
      </c>
      <c r="D976" s="413" t="s">
        <v>1133</v>
      </c>
      <c r="E976" s="414" t="s">
        <v>1482</v>
      </c>
      <c r="F976" s="413" t="s">
        <v>1107</v>
      </c>
      <c r="G976" s="412" t="s">
        <v>1139</v>
      </c>
      <c r="H976" s="414" t="str">
        <f t="shared" si="15"/>
        <v>CanariasBloqueSin_datoExistenteα3</v>
      </c>
      <c r="I976" s="411" t="s">
        <v>758</v>
      </c>
      <c r="J976" s="415">
        <v>26.34</v>
      </c>
      <c r="K976" s="411" t="s">
        <v>758</v>
      </c>
      <c r="L976" s="415">
        <v>34.5</v>
      </c>
      <c r="M976" s="415">
        <v>19.68</v>
      </c>
      <c r="N976" s="411" t="s">
        <v>758</v>
      </c>
      <c r="O976" s="411" t="s">
        <v>758</v>
      </c>
      <c r="P976" s="415">
        <v>10.01</v>
      </c>
      <c r="Q976" s="415">
        <v>5.37</v>
      </c>
      <c r="R976" s="411">
        <f>SUM(Tabla28[[#This Row],[E cal]:[E ACS]])</f>
        <v>15.379999999999999</v>
      </c>
      <c r="T976"/>
      <c r="V976" s="410"/>
    </row>
    <row r="977" spans="1:22">
      <c r="A977" s="411" t="s">
        <v>1136</v>
      </c>
      <c r="B977" s="412">
        <v>976</v>
      </c>
      <c r="C977" s="413" t="s">
        <v>1126</v>
      </c>
      <c r="D977" s="413" t="s">
        <v>1133</v>
      </c>
      <c r="E977" s="414" t="s">
        <v>1482</v>
      </c>
      <c r="F977" s="413" t="s">
        <v>1107</v>
      </c>
      <c r="G977" s="412" t="s">
        <v>1140</v>
      </c>
      <c r="H977" s="414" t="str">
        <f t="shared" si="15"/>
        <v>CanariasBloqueSin_datoExistenteα4</v>
      </c>
      <c r="I977" s="411" t="s">
        <v>758</v>
      </c>
      <c r="J977" s="415">
        <v>36.89</v>
      </c>
      <c r="K977" s="411" t="s">
        <v>758</v>
      </c>
      <c r="L977" s="415">
        <v>48.33</v>
      </c>
      <c r="M977" s="415">
        <v>19.68</v>
      </c>
      <c r="N977" s="411" t="s">
        <v>758</v>
      </c>
      <c r="O977" s="411" t="s">
        <v>758</v>
      </c>
      <c r="P977" s="415">
        <v>14.02</v>
      </c>
      <c r="Q977" s="415">
        <v>5.37</v>
      </c>
      <c r="R977" s="411">
        <f>SUM(Tabla28[[#This Row],[E cal]:[E ACS]])</f>
        <v>19.39</v>
      </c>
      <c r="T977"/>
      <c r="V977" s="410"/>
    </row>
    <row r="978" spans="1:22">
      <c r="A978" s="411" t="s">
        <v>1136</v>
      </c>
      <c r="B978" s="412">
        <v>977</v>
      </c>
      <c r="C978" s="413" t="s">
        <v>1126</v>
      </c>
      <c r="D978" s="413" t="s">
        <v>1133</v>
      </c>
      <c r="E978" s="414" t="s">
        <v>1482</v>
      </c>
      <c r="F978" s="413" t="s">
        <v>1107</v>
      </c>
      <c r="G978" s="412" t="s">
        <v>9</v>
      </c>
      <c r="H978" s="414" t="str">
        <f t="shared" si="15"/>
        <v>CanariasBloqueSin_datoExistenteA1</v>
      </c>
      <c r="I978" s="415">
        <v>46.56</v>
      </c>
      <c r="J978" s="411" t="s">
        <v>758</v>
      </c>
      <c r="K978" s="415">
        <v>92.65</v>
      </c>
      <c r="L978" s="411" t="s">
        <v>758</v>
      </c>
      <c r="M978" s="415">
        <v>19.68</v>
      </c>
      <c r="N978" s="411" t="s">
        <v>758</v>
      </c>
      <c r="O978" s="415">
        <v>25.14</v>
      </c>
      <c r="P978" s="411" t="s">
        <v>758</v>
      </c>
      <c r="Q978" s="415">
        <v>5.37</v>
      </c>
      <c r="R978" s="411">
        <f>SUM(Tabla28[[#This Row],[E cal]:[E ACS]])</f>
        <v>30.51</v>
      </c>
      <c r="T978"/>
      <c r="V978" s="410"/>
    </row>
    <row r="979" spans="1:22">
      <c r="A979" s="411" t="s">
        <v>1136</v>
      </c>
      <c r="B979" s="412">
        <v>978</v>
      </c>
      <c r="C979" s="413" t="s">
        <v>1126</v>
      </c>
      <c r="D979" s="413" t="s">
        <v>1133</v>
      </c>
      <c r="E979" s="414" t="s">
        <v>1482</v>
      </c>
      <c r="F979" s="413" t="s">
        <v>1107</v>
      </c>
      <c r="G979" s="412" t="s">
        <v>10</v>
      </c>
      <c r="H979" s="414" t="str">
        <f t="shared" si="15"/>
        <v>CanariasBloqueSin_datoExistenteA2</v>
      </c>
      <c r="I979" s="415">
        <v>46.56</v>
      </c>
      <c r="J979" s="415">
        <v>12.76</v>
      </c>
      <c r="K979" s="415">
        <v>92.65</v>
      </c>
      <c r="L979" s="415">
        <v>16.72</v>
      </c>
      <c r="M979" s="415">
        <v>19.68</v>
      </c>
      <c r="N979" s="411" t="s">
        <v>758</v>
      </c>
      <c r="O979" s="415">
        <v>25.14</v>
      </c>
      <c r="P979" s="415">
        <v>4.8499999999999996</v>
      </c>
      <c r="Q979" s="415">
        <v>5.37</v>
      </c>
      <c r="R979" s="411">
        <f>SUM(Tabla28[[#This Row],[E cal]:[E ACS]])</f>
        <v>35.36</v>
      </c>
      <c r="T979"/>
      <c r="V979" s="410"/>
    </row>
    <row r="980" spans="1:22">
      <c r="A980" s="411" t="s">
        <v>1136</v>
      </c>
      <c r="B980" s="412">
        <v>979</v>
      </c>
      <c r="C980" s="413" t="s">
        <v>1126</v>
      </c>
      <c r="D980" s="413" t="s">
        <v>1133</v>
      </c>
      <c r="E980" s="414" t="s">
        <v>1482</v>
      </c>
      <c r="F980" s="413" t="s">
        <v>1107</v>
      </c>
      <c r="G980" s="412" t="s">
        <v>1108</v>
      </c>
      <c r="H980" s="414" t="str">
        <f t="shared" si="15"/>
        <v>CanariasBloqueSin_datoExistenteA3</v>
      </c>
      <c r="I980" s="415">
        <v>46.56</v>
      </c>
      <c r="J980" s="415">
        <v>26.34</v>
      </c>
      <c r="K980" s="415">
        <v>92.65</v>
      </c>
      <c r="L980" s="415">
        <v>34.5</v>
      </c>
      <c r="M980" s="415">
        <v>19.68</v>
      </c>
      <c r="N980" s="411" t="s">
        <v>758</v>
      </c>
      <c r="O980" s="415">
        <v>25.14</v>
      </c>
      <c r="P980" s="415">
        <v>10.01</v>
      </c>
      <c r="Q980" s="415">
        <v>5.37</v>
      </c>
      <c r="R980" s="411">
        <f>SUM(Tabla28[[#This Row],[E cal]:[E ACS]])</f>
        <v>40.519999999999996</v>
      </c>
      <c r="T980"/>
      <c r="V980" s="410"/>
    </row>
    <row r="981" spans="1:22">
      <c r="A981" s="411" t="s">
        <v>1136</v>
      </c>
      <c r="B981" s="412">
        <v>980</v>
      </c>
      <c r="C981" s="413" t="s">
        <v>1126</v>
      </c>
      <c r="D981" s="413" t="s">
        <v>1133</v>
      </c>
      <c r="E981" s="414" t="s">
        <v>1482</v>
      </c>
      <c r="F981" s="413" t="s">
        <v>1107</v>
      </c>
      <c r="G981" s="412" t="s">
        <v>1114</v>
      </c>
      <c r="H981" s="414" t="str">
        <f t="shared" si="15"/>
        <v>CanariasBloqueSin_datoExistenteA4</v>
      </c>
      <c r="I981" s="415">
        <v>46.56</v>
      </c>
      <c r="J981" s="415">
        <v>36.89</v>
      </c>
      <c r="K981" s="415">
        <v>92.65</v>
      </c>
      <c r="L981" s="415">
        <v>48.33</v>
      </c>
      <c r="M981" s="415">
        <v>19.96</v>
      </c>
      <c r="N981" s="411" t="s">
        <v>758</v>
      </c>
      <c r="O981" s="415">
        <v>25.14</v>
      </c>
      <c r="P981" s="415">
        <v>14.02</v>
      </c>
      <c r="Q981" s="415">
        <v>5.45</v>
      </c>
      <c r="R981" s="411">
        <f>SUM(Tabla28[[#This Row],[E cal]:[E ACS]])</f>
        <v>44.61</v>
      </c>
      <c r="T981"/>
      <c r="V981" s="410"/>
    </row>
    <row r="982" spans="1:22">
      <c r="A982" s="411" t="s">
        <v>1136</v>
      </c>
      <c r="B982" s="412">
        <v>981</v>
      </c>
      <c r="C982" s="413" t="s">
        <v>1126</v>
      </c>
      <c r="D982" s="413" t="s">
        <v>1133</v>
      </c>
      <c r="E982" s="414" t="s">
        <v>1482</v>
      </c>
      <c r="F982" s="413" t="s">
        <v>1107</v>
      </c>
      <c r="G982" s="412" t="s">
        <v>1131</v>
      </c>
      <c r="H982" s="414" t="str">
        <f t="shared" si="15"/>
        <v>CanariasBloqueSin_datoExistenteB1</v>
      </c>
      <c r="I982" s="415">
        <v>64.3</v>
      </c>
      <c r="J982" s="411" t="s">
        <v>758</v>
      </c>
      <c r="K982" s="415">
        <v>127.95</v>
      </c>
      <c r="L982" s="411" t="s">
        <v>758</v>
      </c>
      <c r="M982" s="415">
        <v>20.79</v>
      </c>
      <c r="N982" s="411" t="s">
        <v>758</v>
      </c>
      <c r="O982" s="415">
        <v>34.72</v>
      </c>
      <c r="P982" s="411" t="s">
        <v>758</v>
      </c>
      <c r="Q982" s="415">
        <v>5.67</v>
      </c>
      <c r="R982" s="411">
        <f>SUM(Tabla28[[#This Row],[E cal]:[E ACS]])</f>
        <v>40.39</v>
      </c>
      <c r="T982"/>
      <c r="V982" s="410"/>
    </row>
    <row r="983" spans="1:22">
      <c r="A983" s="411" t="s">
        <v>1136</v>
      </c>
      <c r="B983" s="412">
        <v>982</v>
      </c>
      <c r="C983" s="413" t="s">
        <v>1126</v>
      </c>
      <c r="D983" s="413" t="s">
        <v>1133</v>
      </c>
      <c r="E983" s="414" t="s">
        <v>1482</v>
      </c>
      <c r="F983" s="413" t="s">
        <v>1107</v>
      </c>
      <c r="G983" s="412" t="s">
        <v>1132</v>
      </c>
      <c r="H983" s="414" t="str">
        <f t="shared" si="15"/>
        <v>CanariasBloqueSin_datoExistenteB2</v>
      </c>
      <c r="I983" s="415">
        <v>64.3</v>
      </c>
      <c r="J983" s="415">
        <v>12.76</v>
      </c>
      <c r="K983" s="415">
        <v>127.95</v>
      </c>
      <c r="L983" s="415">
        <v>16.72</v>
      </c>
      <c r="M983" s="415">
        <v>20.79</v>
      </c>
      <c r="N983" s="411" t="s">
        <v>758</v>
      </c>
      <c r="O983" s="415">
        <v>34.72</v>
      </c>
      <c r="P983" s="415">
        <v>4.8499999999999996</v>
      </c>
      <c r="Q983" s="415">
        <v>5.67</v>
      </c>
      <c r="R983" s="411">
        <f>SUM(Tabla28[[#This Row],[E cal]:[E ACS]])</f>
        <v>45.24</v>
      </c>
      <c r="T983"/>
      <c r="V983" s="410"/>
    </row>
    <row r="984" spans="1:22">
      <c r="A984" s="411" t="s">
        <v>1136</v>
      </c>
      <c r="B984" s="412">
        <v>983</v>
      </c>
      <c r="C984" s="413" t="s">
        <v>1126</v>
      </c>
      <c r="D984" s="413" t="s">
        <v>1133</v>
      </c>
      <c r="E984" s="414" t="s">
        <v>1482</v>
      </c>
      <c r="F984" s="413" t="s">
        <v>1107</v>
      </c>
      <c r="G984" s="412" t="s">
        <v>1115</v>
      </c>
      <c r="H984" s="414" t="str">
        <f t="shared" si="15"/>
        <v>CanariasBloqueSin_datoExistenteB3</v>
      </c>
      <c r="I984" s="415">
        <v>64.3</v>
      </c>
      <c r="J984" s="415">
        <v>26.34</v>
      </c>
      <c r="K984" s="415">
        <v>127.95</v>
      </c>
      <c r="L984" s="415">
        <v>34.5</v>
      </c>
      <c r="M984" s="415">
        <v>20.79</v>
      </c>
      <c r="N984" s="411" t="s">
        <v>758</v>
      </c>
      <c r="O984" s="415">
        <v>34.72</v>
      </c>
      <c r="P984" s="415">
        <v>10.01</v>
      </c>
      <c r="Q984" s="415">
        <v>5.67</v>
      </c>
      <c r="R984" s="411">
        <f>SUM(Tabla28[[#This Row],[E cal]:[E ACS]])</f>
        <v>50.4</v>
      </c>
      <c r="T984"/>
      <c r="V984" s="410"/>
    </row>
    <row r="985" spans="1:22">
      <c r="A985" s="411" t="s">
        <v>1136</v>
      </c>
      <c r="B985" s="412">
        <v>984</v>
      </c>
      <c r="C985" s="413" t="s">
        <v>1126</v>
      </c>
      <c r="D985" s="413" t="s">
        <v>1133</v>
      </c>
      <c r="E985" s="414" t="s">
        <v>1482</v>
      </c>
      <c r="F985" s="413" t="s">
        <v>1107</v>
      </c>
      <c r="G985" s="412" t="s">
        <v>1116</v>
      </c>
      <c r="H985" s="414" t="str">
        <f t="shared" si="15"/>
        <v>CanariasBloqueSin_datoExistenteB4</v>
      </c>
      <c r="I985" s="415">
        <v>64.3</v>
      </c>
      <c r="J985" s="415">
        <v>36.89</v>
      </c>
      <c r="K985" s="415">
        <v>127.95</v>
      </c>
      <c r="L985" s="415">
        <v>48.33</v>
      </c>
      <c r="M985" s="415">
        <v>20.350000000000001</v>
      </c>
      <c r="N985" s="411" t="s">
        <v>758</v>
      </c>
      <c r="O985" s="415">
        <v>34.72</v>
      </c>
      <c r="P985" s="415">
        <v>14.02</v>
      </c>
      <c r="Q985" s="415">
        <v>5.55</v>
      </c>
      <c r="R985" s="411">
        <f>SUM(Tabla28[[#This Row],[E cal]:[E ACS]])</f>
        <v>54.289999999999992</v>
      </c>
      <c r="T985"/>
      <c r="V985" s="410"/>
    </row>
    <row r="986" spans="1:22">
      <c r="A986" s="411" t="s">
        <v>1136</v>
      </c>
      <c r="B986" s="412">
        <v>985</v>
      </c>
      <c r="C986" s="413" t="s">
        <v>1126</v>
      </c>
      <c r="D986" s="413" t="s">
        <v>1133</v>
      </c>
      <c r="E986" s="414" t="s">
        <v>1482</v>
      </c>
      <c r="F986" s="413" t="s">
        <v>1107</v>
      </c>
      <c r="G986" s="412" t="s">
        <v>1117</v>
      </c>
      <c r="H986" s="414" t="str">
        <f t="shared" si="15"/>
        <v>CanariasBloqueSin_datoExistenteC1</v>
      </c>
      <c r="I986" s="415">
        <v>99.78</v>
      </c>
      <c r="J986" s="411" t="s">
        <v>758</v>
      </c>
      <c r="K986" s="415">
        <v>198.56</v>
      </c>
      <c r="L986" s="411" t="s">
        <v>758</v>
      </c>
      <c r="M986" s="415">
        <v>21.48</v>
      </c>
      <c r="N986" s="411" t="s">
        <v>758</v>
      </c>
      <c r="O986" s="415">
        <v>53.88</v>
      </c>
      <c r="P986" s="411" t="s">
        <v>758</v>
      </c>
      <c r="Q986" s="415">
        <v>5.86</v>
      </c>
      <c r="R986" s="411">
        <f>SUM(Tabla28[[#This Row],[E cal]:[E ACS]])</f>
        <v>59.74</v>
      </c>
      <c r="T986"/>
      <c r="V986" s="410"/>
    </row>
    <row r="987" spans="1:22">
      <c r="A987" s="411" t="s">
        <v>1136</v>
      </c>
      <c r="B987" s="412">
        <v>986</v>
      </c>
      <c r="C987" s="413" t="s">
        <v>1126</v>
      </c>
      <c r="D987" s="413" t="s">
        <v>1133</v>
      </c>
      <c r="E987" s="414" t="s">
        <v>1482</v>
      </c>
      <c r="F987" s="413" t="s">
        <v>1107</v>
      </c>
      <c r="G987" s="412" t="s">
        <v>1118</v>
      </c>
      <c r="H987" s="414" t="str">
        <f t="shared" si="15"/>
        <v>CanariasBloqueSin_datoExistenteC2</v>
      </c>
      <c r="I987" s="415">
        <v>99.78</v>
      </c>
      <c r="J987" s="415">
        <v>12.76</v>
      </c>
      <c r="K987" s="415">
        <v>198.56</v>
      </c>
      <c r="L987" s="415">
        <v>16.72</v>
      </c>
      <c r="M987" s="415">
        <v>21.29</v>
      </c>
      <c r="N987" s="411" t="s">
        <v>758</v>
      </c>
      <c r="O987" s="415">
        <v>53.88</v>
      </c>
      <c r="P987" s="415">
        <v>4.8499999999999996</v>
      </c>
      <c r="Q987" s="415">
        <v>5.8</v>
      </c>
      <c r="R987" s="411">
        <f>SUM(Tabla28[[#This Row],[E cal]:[E ACS]])</f>
        <v>64.53</v>
      </c>
      <c r="T987"/>
      <c r="V987" s="410"/>
    </row>
    <row r="988" spans="1:22">
      <c r="A988" s="411" t="s">
        <v>1136</v>
      </c>
      <c r="B988" s="412">
        <v>987</v>
      </c>
      <c r="C988" s="413" t="s">
        <v>1126</v>
      </c>
      <c r="D988" s="413" t="s">
        <v>1133</v>
      </c>
      <c r="E988" s="414" t="s">
        <v>1482</v>
      </c>
      <c r="F988" s="413" t="s">
        <v>1107</v>
      </c>
      <c r="G988" s="412" t="s">
        <v>1119</v>
      </c>
      <c r="H988" s="414" t="str">
        <f t="shared" si="15"/>
        <v>CanariasBloqueSin_datoExistenteC3</v>
      </c>
      <c r="I988" s="415">
        <v>99.78</v>
      </c>
      <c r="J988" s="415">
        <v>26.34</v>
      </c>
      <c r="K988" s="415">
        <v>198.56</v>
      </c>
      <c r="L988" s="415">
        <v>34.5</v>
      </c>
      <c r="M988" s="415">
        <v>21.29</v>
      </c>
      <c r="N988" s="411" t="s">
        <v>758</v>
      </c>
      <c r="O988" s="415">
        <v>53.88</v>
      </c>
      <c r="P988" s="415">
        <v>10.01</v>
      </c>
      <c r="Q988" s="415">
        <v>5.8</v>
      </c>
      <c r="R988" s="411">
        <f>SUM(Tabla28[[#This Row],[E cal]:[E ACS]])</f>
        <v>69.69</v>
      </c>
      <c r="T988"/>
      <c r="V988" s="410"/>
    </row>
    <row r="989" spans="1:22">
      <c r="A989" s="411" t="s">
        <v>1136</v>
      </c>
      <c r="B989" s="412">
        <v>988</v>
      </c>
      <c r="C989" s="413" t="s">
        <v>1126</v>
      </c>
      <c r="D989" s="413" t="s">
        <v>1133</v>
      </c>
      <c r="E989" s="414" t="s">
        <v>1482</v>
      </c>
      <c r="F989" s="413" t="s">
        <v>1107</v>
      </c>
      <c r="G989" s="412" t="s">
        <v>1120</v>
      </c>
      <c r="H989" s="414" t="str">
        <f t="shared" si="15"/>
        <v>CanariasBloqueSin_datoExistenteC4</v>
      </c>
      <c r="I989" s="415">
        <v>99.78</v>
      </c>
      <c r="J989" s="415">
        <v>36.89</v>
      </c>
      <c r="K989" s="415">
        <v>198.56</v>
      </c>
      <c r="L989" s="415">
        <v>48.33</v>
      </c>
      <c r="M989" s="415">
        <v>20.79</v>
      </c>
      <c r="N989" s="411" t="s">
        <v>758</v>
      </c>
      <c r="O989" s="415">
        <v>53.88</v>
      </c>
      <c r="P989" s="415">
        <v>14.02</v>
      </c>
      <c r="Q989" s="415">
        <v>5.67</v>
      </c>
      <c r="R989" s="411">
        <f>SUM(Tabla28[[#This Row],[E cal]:[E ACS]])</f>
        <v>73.570000000000007</v>
      </c>
      <c r="T989"/>
      <c r="V989" s="410"/>
    </row>
    <row r="990" spans="1:22">
      <c r="A990" s="411" t="s">
        <v>1136</v>
      </c>
      <c r="B990" s="412">
        <v>989</v>
      </c>
      <c r="C990" s="413" t="s">
        <v>1126</v>
      </c>
      <c r="D990" s="413" t="s">
        <v>1133</v>
      </c>
      <c r="E990" s="414" t="s">
        <v>1482</v>
      </c>
      <c r="F990" s="413" t="s">
        <v>1107</v>
      </c>
      <c r="G990" s="412" t="s">
        <v>1121</v>
      </c>
      <c r="H990" s="414" t="str">
        <f t="shared" si="15"/>
        <v>CanariasBloqueSin_datoExistenteD1</v>
      </c>
      <c r="I990" s="415">
        <v>144.13</v>
      </c>
      <c r="J990" s="411" t="s">
        <v>758</v>
      </c>
      <c r="K990" s="415">
        <v>286.82</v>
      </c>
      <c r="L990" s="411" t="s">
        <v>758</v>
      </c>
      <c r="M990" s="415">
        <v>22.14</v>
      </c>
      <c r="N990" s="411" t="s">
        <v>758</v>
      </c>
      <c r="O990" s="415">
        <v>77.83</v>
      </c>
      <c r="P990" s="411" t="s">
        <v>758</v>
      </c>
      <c r="Q990" s="415">
        <v>6.04</v>
      </c>
      <c r="R990" s="411">
        <f>SUM(Tabla28[[#This Row],[E cal]:[E ACS]])</f>
        <v>83.87</v>
      </c>
      <c r="T990"/>
      <c r="V990" s="410"/>
    </row>
    <row r="991" spans="1:22">
      <c r="A991" s="411" t="s">
        <v>1136</v>
      </c>
      <c r="B991" s="412">
        <v>990</v>
      </c>
      <c r="C991" s="413" t="s">
        <v>1126</v>
      </c>
      <c r="D991" s="413" t="s">
        <v>1133</v>
      </c>
      <c r="E991" s="414" t="s">
        <v>1482</v>
      </c>
      <c r="F991" s="413" t="s">
        <v>1107</v>
      </c>
      <c r="G991" s="412" t="s">
        <v>1123</v>
      </c>
      <c r="H991" s="414" t="str">
        <f t="shared" si="15"/>
        <v>CanariasBloqueSin_datoExistenteD2</v>
      </c>
      <c r="I991" s="415">
        <v>144.13</v>
      </c>
      <c r="J991" s="415">
        <v>12.76</v>
      </c>
      <c r="K991" s="415">
        <v>286.82</v>
      </c>
      <c r="L991" s="415">
        <v>16.72</v>
      </c>
      <c r="M991" s="415">
        <v>21.95</v>
      </c>
      <c r="N991" s="411" t="s">
        <v>758</v>
      </c>
      <c r="O991" s="415">
        <v>77.83</v>
      </c>
      <c r="P991" s="415">
        <v>4.8499999999999996</v>
      </c>
      <c r="Q991" s="415">
        <v>5.99</v>
      </c>
      <c r="R991" s="411">
        <f>SUM(Tabla28[[#This Row],[E cal]:[E ACS]])</f>
        <v>88.669999999999987</v>
      </c>
      <c r="T991"/>
      <c r="V991" s="410"/>
    </row>
    <row r="992" spans="1:22">
      <c r="A992" s="411" t="s">
        <v>1136</v>
      </c>
      <c r="B992" s="412">
        <v>991</v>
      </c>
      <c r="C992" s="413" t="s">
        <v>1126</v>
      </c>
      <c r="D992" s="413" t="s">
        <v>1133</v>
      </c>
      <c r="E992" s="414" t="s">
        <v>1482</v>
      </c>
      <c r="F992" s="413" t="s">
        <v>1107</v>
      </c>
      <c r="G992" s="412" t="s">
        <v>1124</v>
      </c>
      <c r="H992" s="414" t="str">
        <f t="shared" si="15"/>
        <v>CanariasBloqueSin_datoExistenteD3</v>
      </c>
      <c r="I992" s="415">
        <v>144.13</v>
      </c>
      <c r="J992" s="415">
        <v>26.34</v>
      </c>
      <c r="K992" s="415">
        <v>286.82</v>
      </c>
      <c r="L992" s="415">
        <v>34.5</v>
      </c>
      <c r="M992" s="415">
        <v>21.48</v>
      </c>
      <c r="N992" s="411" t="s">
        <v>758</v>
      </c>
      <c r="O992" s="415">
        <v>77.83</v>
      </c>
      <c r="P992" s="415">
        <v>10.01</v>
      </c>
      <c r="Q992" s="415">
        <v>5.86</v>
      </c>
      <c r="R992" s="411">
        <f>SUM(Tabla28[[#This Row],[E cal]:[E ACS]])</f>
        <v>93.7</v>
      </c>
      <c r="T992"/>
      <c r="V992" s="410"/>
    </row>
    <row r="993" spans="1:22">
      <c r="A993" s="411" t="s">
        <v>1136</v>
      </c>
      <c r="B993" s="412">
        <v>992</v>
      </c>
      <c r="C993" s="413" t="s">
        <v>1126</v>
      </c>
      <c r="D993" s="413" t="s">
        <v>1133</v>
      </c>
      <c r="E993" s="414" t="s">
        <v>1482</v>
      </c>
      <c r="F993" s="413" t="s">
        <v>1107</v>
      </c>
      <c r="G993" s="412" t="s">
        <v>1125</v>
      </c>
      <c r="H993" s="414" t="str">
        <f t="shared" si="15"/>
        <v>CanariasBloqueSin_datoExistenteE1</v>
      </c>
      <c r="I993" s="415">
        <v>189.47</v>
      </c>
      <c r="J993" s="411" t="s">
        <v>758</v>
      </c>
      <c r="K993" s="415">
        <v>377.04</v>
      </c>
      <c r="L993" s="411" t="s">
        <v>758</v>
      </c>
      <c r="M993" s="415">
        <v>22.61</v>
      </c>
      <c r="N993" s="411" t="s">
        <v>758</v>
      </c>
      <c r="O993" s="415">
        <v>102.31</v>
      </c>
      <c r="P993" s="411" t="s">
        <v>758</v>
      </c>
      <c r="Q993" s="415">
        <v>6.17</v>
      </c>
      <c r="R993" s="411">
        <f>SUM(Tabla28[[#This Row],[E cal]:[E ACS]])</f>
        <v>108.48</v>
      </c>
      <c r="T993"/>
      <c r="V993" s="410"/>
    </row>
    <row r="994" spans="1:22" ht="24">
      <c r="A994" s="411" t="s">
        <v>1136</v>
      </c>
      <c r="B994" s="412">
        <v>993</v>
      </c>
      <c r="C994" s="413" t="s">
        <v>1134</v>
      </c>
      <c r="D994" s="413" t="s">
        <v>1089</v>
      </c>
      <c r="E994" s="414" t="s">
        <v>1482</v>
      </c>
      <c r="F994" s="413" t="s">
        <v>1090</v>
      </c>
      <c r="G994" s="412" t="s">
        <v>1108</v>
      </c>
      <c r="H994" s="414" t="str">
        <f t="shared" si="15"/>
        <v>BalearesUnifamiliarSin_datoNueva edificaciónA3</v>
      </c>
      <c r="I994" s="415">
        <v>23.6</v>
      </c>
      <c r="J994" s="415">
        <v>21.7</v>
      </c>
      <c r="K994" s="415">
        <v>34.200000000000003</v>
      </c>
      <c r="L994" s="415">
        <v>22.1</v>
      </c>
      <c r="M994" s="415">
        <v>9.6300000000000008</v>
      </c>
      <c r="N994" s="411" t="s">
        <v>758</v>
      </c>
      <c r="O994" s="415">
        <v>7.5</v>
      </c>
      <c r="P994" s="415">
        <v>5.4</v>
      </c>
      <c r="Q994" s="415">
        <v>2.33</v>
      </c>
      <c r="R994" s="411">
        <f>SUM(Tabla28[[#This Row],[E cal]:[E ACS]])</f>
        <v>15.23</v>
      </c>
      <c r="T994"/>
      <c r="V994" s="410"/>
    </row>
    <row r="995" spans="1:22" ht="24">
      <c r="A995" s="411" t="s">
        <v>1136</v>
      </c>
      <c r="B995" s="412">
        <v>994</v>
      </c>
      <c r="C995" s="413" t="s">
        <v>1134</v>
      </c>
      <c r="D995" s="413" t="s">
        <v>1089</v>
      </c>
      <c r="E995" s="414" t="s">
        <v>1482</v>
      </c>
      <c r="F995" s="413" t="s">
        <v>1090</v>
      </c>
      <c r="G995" s="412" t="s">
        <v>1114</v>
      </c>
      <c r="H995" s="414" t="str">
        <f t="shared" si="15"/>
        <v>BalearesUnifamiliarSin_datoNueva edificaciónA4</v>
      </c>
      <c r="I995" s="415">
        <v>23.6</v>
      </c>
      <c r="J995" s="415">
        <v>30.3</v>
      </c>
      <c r="K995" s="415">
        <v>34.200000000000003</v>
      </c>
      <c r="L995" s="415">
        <v>30.9</v>
      </c>
      <c r="M995" s="415">
        <v>7.82</v>
      </c>
      <c r="N995" s="411" t="s">
        <v>758</v>
      </c>
      <c r="O995" s="415">
        <v>7.5</v>
      </c>
      <c r="P995" s="415">
        <v>7.6</v>
      </c>
      <c r="Q995" s="415">
        <v>1.89</v>
      </c>
      <c r="R995" s="411">
        <f>SUM(Tabla28[[#This Row],[E cal]:[E ACS]])</f>
        <v>16.989999999999998</v>
      </c>
      <c r="T995"/>
      <c r="V995" s="410"/>
    </row>
    <row r="996" spans="1:22" ht="24">
      <c r="A996" s="411" t="s">
        <v>1136</v>
      </c>
      <c r="B996" s="412">
        <v>995</v>
      </c>
      <c r="C996" s="413" t="s">
        <v>1134</v>
      </c>
      <c r="D996" s="413" t="s">
        <v>1089</v>
      </c>
      <c r="E996" s="414" t="s">
        <v>1482</v>
      </c>
      <c r="F996" s="413" t="s">
        <v>1090</v>
      </c>
      <c r="G996" s="412" t="s">
        <v>1115</v>
      </c>
      <c r="H996" s="414" t="str">
        <f t="shared" si="15"/>
        <v>BalearesUnifamiliarSin_datoNueva edificaciónB3</v>
      </c>
      <c r="I996" s="415">
        <v>33.5</v>
      </c>
      <c r="J996" s="415">
        <v>21.7</v>
      </c>
      <c r="K996" s="415">
        <v>48.5</v>
      </c>
      <c r="L996" s="415">
        <v>22.1</v>
      </c>
      <c r="M996" s="415">
        <v>11.39</v>
      </c>
      <c r="N996" s="411" t="s">
        <v>758</v>
      </c>
      <c r="O996" s="415">
        <v>10.7</v>
      </c>
      <c r="P996" s="415">
        <v>5.4</v>
      </c>
      <c r="Q996" s="415">
        <v>2.76</v>
      </c>
      <c r="R996" s="411">
        <f>SUM(Tabla28[[#This Row],[E cal]:[E ACS]])</f>
        <v>18.86</v>
      </c>
      <c r="T996"/>
      <c r="V996" s="410"/>
    </row>
    <row r="997" spans="1:22" ht="24">
      <c r="A997" s="411" t="s">
        <v>1136</v>
      </c>
      <c r="B997" s="412">
        <v>996</v>
      </c>
      <c r="C997" s="413" t="s">
        <v>1134</v>
      </c>
      <c r="D997" s="413" t="s">
        <v>1089</v>
      </c>
      <c r="E997" s="414" t="s">
        <v>1482</v>
      </c>
      <c r="F997" s="413" t="s">
        <v>1090</v>
      </c>
      <c r="G997" s="412" t="s">
        <v>1116</v>
      </c>
      <c r="H997" s="414" t="str">
        <f t="shared" si="15"/>
        <v>BalearesUnifamiliarSin_datoNueva edificaciónB4</v>
      </c>
      <c r="I997" s="415">
        <v>33.5</v>
      </c>
      <c r="J997" s="415">
        <v>30.3</v>
      </c>
      <c r="K997" s="415">
        <v>48.5</v>
      </c>
      <c r="L997" s="415">
        <v>30.9</v>
      </c>
      <c r="M997" s="415">
        <v>8.77</v>
      </c>
      <c r="N997" s="411" t="s">
        <v>758</v>
      </c>
      <c r="O997" s="415">
        <v>10.7</v>
      </c>
      <c r="P997" s="415">
        <v>7.6</v>
      </c>
      <c r="Q997" s="415">
        <v>2.12</v>
      </c>
      <c r="R997" s="411">
        <f>SUM(Tabla28[[#This Row],[E cal]:[E ACS]])</f>
        <v>20.419999999999998</v>
      </c>
      <c r="T997"/>
      <c r="V997" s="410"/>
    </row>
    <row r="998" spans="1:22" ht="24">
      <c r="A998" s="411" t="s">
        <v>1136</v>
      </c>
      <c r="B998" s="412">
        <v>997</v>
      </c>
      <c r="C998" s="413" t="s">
        <v>1134</v>
      </c>
      <c r="D998" s="413" t="s">
        <v>1089</v>
      </c>
      <c r="E998" s="414" t="s">
        <v>1482</v>
      </c>
      <c r="F998" s="413" t="s">
        <v>1090</v>
      </c>
      <c r="G998" s="412" t="s">
        <v>1117</v>
      </c>
      <c r="H998" s="414" t="str">
        <f t="shared" si="15"/>
        <v>BalearesUnifamiliarSin_datoNueva edificaciónC1</v>
      </c>
      <c r="I998" s="415">
        <v>53.3</v>
      </c>
      <c r="J998" s="411" t="s">
        <v>758</v>
      </c>
      <c r="K998" s="415">
        <v>77.2</v>
      </c>
      <c r="L998" s="411" t="s">
        <v>758</v>
      </c>
      <c r="M998" s="415">
        <v>19.54</v>
      </c>
      <c r="N998" s="411" t="s">
        <v>758</v>
      </c>
      <c r="O998" s="415">
        <v>17</v>
      </c>
      <c r="P998" s="411" t="s">
        <v>758</v>
      </c>
      <c r="Q998" s="415">
        <v>4.7300000000000004</v>
      </c>
      <c r="R998" s="411">
        <f>SUM(Tabla28[[#This Row],[E cal]:[E ACS]])</f>
        <v>21.73</v>
      </c>
      <c r="T998"/>
      <c r="V998" s="410"/>
    </row>
    <row r="999" spans="1:22" ht="24">
      <c r="A999" s="411" t="s">
        <v>1136</v>
      </c>
      <c r="B999" s="412">
        <v>998</v>
      </c>
      <c r="C999" s="413" t="s">
        <v>1134</v>
      </c>
      <c r="D999" s="413" t="s">
        <v>1089</v>
      </c>
      <c r="E999" s="414" t="s">
        <v>1482</v>
      </c>
      <c r="F999" s="413" t="s">
        <v>1090</v>
      </c>
      <c r="G999" s="412" t="s">
        <v>1118</v>
      </c>
      <c r="H999" s="414" t="str">
        <f t="shared" si="15"/>
        <v>BalearesUnifamiliarSin_datoNueva edificaciónC2</v>
      </c>
      <c r="I999" s="415">
        <v>53.3</v>
      </c>
      <c r="J999" s="415">
        <v>10.7</v>
      </c>
      <c r="K999" s="415">
        <v>77.2</v>
      </c>
      <c r="L999" s="415">
        <v>10.9</v>
      </c>
      <c r="M999" s="415">
        <v>19.29</v>
      </c>
      <c r="N999" s="411" t="s">
        <v>758</v>
      </c>
      <c r="O999" s="415">
        <v>17</v>
      </c>
      <c r="P999" s="415">
        <v>2.7</v>
      </c>
      <c r="Q999" s="415">
        <v>4.67</v>
      </c>
      <c r="R999" s="411">
        <f>SUM(Tabla28[[#This Row],[E cal]:[E ACS]])</f>
        <v>24.369999999999997</v>
      </c>
      <c r="T999"/>
      <c r="V999" s="410"/>
    </row>
    <row r="1000" spans="1:22" ht="24">
      <c r="A1000" s="411" t="s">
        <v>1136</v>
      </c>
      <c r="B1000" s="412">
        <v>999</v>
      </c>
      <c r="C1000" s="413" t="s">
        <v>1134</v>
      </c>
      <c r="D1000" s="413" t="s">
        <v>1089</v>
      </c>
      <c r="E1000" s="414" t="s">
        <v>1482</v>
      </c>
      <c r="F1000" s="413" t="s">
        <v>1090</v>
      </c>
      <c r="G1000" s="412" t="s">
        <v>1119</v>
      </c>
      <c r="H1000" s="414" t="str">
        <f t="shared" si="15"/>
        <v>BalearesUnifamiliarSin_datoNueva edificaciónC3</v>
      </c>
      <c r="I1000" s="415">
        <v>53.3</v>
      </c>
      <c r="J1000" s="415">
        <v>21.7</v>
      </c>
      <c r="K1000" s="415">
        <v>77.2</v>
      </c>
      <c r="L1000" s="415">
        <v>22.1</v>
      </c>
      <c r="M1000" s="415">
        <v>11.05</v>
      </c>
      <c r="N1000" s="411" t="s">
        <v>758</v>
      </c>
      <c r="O1000" s="415">
        <v>17</v>
      </c>
      <c r="P1000" s="415">
        <v>5.4</v>
      </c>
      <c r="Q1000" s="415">
        <v>2.68</v>
      </c>
      <c r="R1000" s="411">
        <f>SUM(Tabla28[[#This Row],[E cal]:[E ACS]])</f>
        <v>25.08</v>
      </c>
      <c r="T1000"/>
      <c r="V1000" s="410"/>
    </row>
    <row r="1001" spans="1:22" ht="24">
      <c r="A1001" s="411" t="s">
        <v>1136</v>
      </c>
      <c r="B1001" s="412">
        <v>1000</v>
      </c>
      <c r="C1001" s="413" t="s">
        <v>1134</v>
      </c>
      <c r="D1001" s="413" t="s">
        <v>1089</v>
      </c>
      <c r="E1001" s="414" t="s">
        <v>1482</v>
      </c>
      <c r="F1001" s="413" t="s">
        <v>1090</v>
      </c>
      <c r="G1001" s="412" t="s">
        <v>1120</v>
      </c>
      <c r="H1001" s="414" t="str">
        <f t="shared" si="15"/>
        <v>BalearesUnifamiliarSin_datoNueva edificaciónC4</v>
      </c>
      <c r="I1001" s="415">
        <v>53.3</v>
      </c>
      <c r="J1001" s="415">
        <v>30.3</v>
      </c>
      <c r="K1001" s="415">
        <v>77.2</v>
      </c>
      <c r="L1001" s="415">
        <v>30.9</v>
      </c>
      <c r="M1001" s="415">
        <v>9.42</v>
      </c>
      <c r="N1001" s="411" t="s">
        <v>758</v>
      </c>
      <c r="O1001" s="415">
        <v>17</v>
      </c>
      <c r="P1001" s="415">
        <v>7.6</v>
      </c>
      <c r="Q1001" s="415">
        <v>2.2799999999999998</v>
      </c>
      <c r="R1001" s="411">
        <f>SUM(Tabla28[[#This Row],[E cal]:[E ACS]])</f>
        <v>26.880000000000003</v>
      </c>
      <c r="T1001"/>
      <c r="V1001" s="410"/>
    </row>
    <row r="1002" spans="1:22" ht="24">
      <c r="A1002" s="411" t="s">
        <v>1136</v>
      </c>
      <c r="B1002" s="412">
        <v>1001</v>
      </c>
      <c r="C1002" s="413" t="s">
        <v>1134</v>
      </c>
      <c r="D1002" s="413" t="s">
        <v>1089</v>
      </c>
      <c r="E1002" s="414" t="s">
        <v>1482</v>
      </c>
      <c r="F1002" s="413" t="s">
        <v>1090</v>
      </c>
      <c r="G1002" s="412" t="s">
        <v>1121</v>
      </c>
      <c r="H1002" s="414" t="str">
        <f t="shared" si="15"/>
        <v>BalearesUnifamiliarSin_datoNueva edificaciónD1</v>
      </c>
      <c r="I1002" s="415">
        <v>78</v>
      </c>
      <c r="J1002" s="411" t="s">
        <v>758</v>
      </c>
      <c r="K1002" s="415">
        <v>113.1</v>
      </c>
      <c r="L1002" s="411" t="s">
        <v>758</v>
      </c>
      <c r="M1002" s="415">
        <v>20.16</v>
      </c>
      <c r="N1002" s="411" t="s">
        <v>758</v>
      </c>
      <c r="O1002" s="415">
        <v>25</v>
      </c>
      <c r="P1002" s="411" t="s">
        <v>758</v>
      </c>
      <c r="Q1002" s="415">
        <v>4.88</v>
      </c>
      <c r="R1002" s="411">
        <f>SUM(Tabla28[[#This Row],[E cal]:[E ACS]])</f>
        <v>29.88</v>
      </c>
      <c r="T1002"/>
      <c r="V1002" s="410"/>
    </row>
    <row r="1003" spans="1:22" ht="24">
      <c r="A1003" s="411" t="s">
        <v>1136</v>
      </c>
      <c r="B1003" s="412">
        <v>1002</v>
      </c>
      <c r="C1003" s="413" t="s">
        <v>1134</v>
      </c>
      <c r="D1003" s="413" t="s">
        <v>1089</v>
      </c>
      <c r="E1003" s="414" t="s">
        <v>1482</v>
      </c>
      <c r="F1003" s="413" t="s">
        <v>1090</v>
      </c>
      <c r="G1003" s="412" t="s">
        <v>1123</v>
      </c>
      <c r="H1003" s="414" t="str">
        <f t="shared" si="15"/>
        <v>BalearesUnifamiliarSin_datoNueva edificaciónD2</v>
      </c>
      <c r="I1003" s="415">
        <v>78</v>
      </c>
      <c r="J1003" s="415">
        <v>10.7</v>
      </c>
      <c r="K1003" s="415">
        <v>113.1</v>
      </c>
      <c r="L1003" s="415">
        <v>10.9</v>
      </c>
      <c r="M1003" s="415">
        <v>15.49</v>
      </c>
      <c r="N1003" s="411" t="s">
        <v>758</v>
      </c>
      <c r="O1003" s="415">
        <v>25</v>
      </c>
      <c r="P1003" s="415">
        <v>2.7</v>
      </c>
      <c r="Q1003" s="415">
        <v>3.75</v>
      </c>
      <c r="R1003" s="411">
        <f>SUM(Tabla28[[#This Row],[E cal]:[E ACS]])</f>
        <v>31.45</v>
      </c>
      <c r="T1003"/>
      <c r="V1003" s="410"/>
    </row>
    <row r="1004" spans="1:22" ht="24">
      <c r="A1004" s="411" t="s">
        <v>1136</v>
      </c>
      <c r="B1004" s="412">
        <v>1003</v>
      </c>
      <c r="C1004" s="413" t="s">
        <v>1134</v>
      </c>
      <c r="D1004" s="413" t="s">
        <v>1089</v>
      </c>
      <c r="E1004" s="414" t="s">
        <v>1482</v>
      </c>
      <c r="F1004" s="413" t="s">
        <v>1090</v>
      </c>
      <c r="G1004" s="412" t="s">
        <v>1124</v>
      </c>
      <c r="H1004" s="414" t="str">
        <f t="shared" si="15"/>
        <v>BalearesUnifamiliarSin_datoNueva edificaciónD3</v>
      </c>
      <c r="I1004" s="415">
        <v>78</v>
      </c>
      <c r="J1004" s="415">
        <v>21.7</v>
      </c>
      <c r="K1004" s="415">
        <v>113.1</v>
      </c>
      <c r="L1004" s="415">
        <v>22.1</v>
      </c>
      <c r="M1004" s="415">
        <v>11.16</v>
      </c>
      <c r="N1004" s="411" t="s">
        <v>758</v>
      </c>
      <c r="O1004" s="415">
        <v>25</v>
      </c>
      <c r="P1004" s="415">
        <v>5.4</v>
      </c>
      <c r="Q1004" s="415">
        <v>2.7</v>
      </c>
      <c r="R1004" s="411">
        <f>SUM(Tabla28[[#This Row],[E cal]:[E ACS]])</f>
        <v>33.1</v>
      </c>
      <c r="T1004"/>
      <c r="V1004" s="410"/>
    </row>
    <row r="1005" spans="1:22" ht="24">
      <c r="A1005" s="411" t="s">
        <v>1136</v>
      </c>
      <c r="B1005" s="412">
        <v>1004</v>
      </c>
      <c r="C1005" s="413" t="s">
        <v>1134</v>
      </c>
      <c r="D1005" s="413" t="s">
        <v>1089</v>
      </c>
      <c r="E1005" s="414" t="s">
        <v>1482</v>
      </c>
      <c r="F1005" s="413" t="s">
        <v>1090</v>
      </c>
      <c r="G1005" s="412" t="s">
        <v>1125</v>
      </c>
      <c r="H1005" s="414" t="str">
        <f t="shared" si="15"/>
        <v>BalearesUnifamiliarSin_datoNueva edificaciónE1</v>
      </c>
      <c r="I1005" s="415">
        <v>103.3</v>
      </c>
      <c r="J1005" s="411" t="s">
        <v>758</v>
      </c>
      <c r="K1005" s="415">
        <v>149.80000000000001</v>
      </c>
      <c r="L1005" s="411" t="s">
        <v>758</v>
      </c>
      <c r="M1005" s="415">
        <v>15.41</v>
      </c>
      <c r="N1005" s="411" t="s">
        <v>758</v>
      </c>
      <c r="O1005" s="415">
        <v>33.1</v>
      </c>
      <c r="P1005" s="411" t="s">
        <v>758</v>
      </c>
      <c r="Q1005" s="415">
        <v>3.73</v>
      </c>
      <c r="R1005" s="411">
        <f>SUM(Tabla28[[#This Row],[E cal]:[E ACS]])</f>
        <v>36.83</v>
      </c>
      <c r="T1005"/>
      <c r="V1005" s="410"/>
    </row>
    <row r="1006" spans="1:22">
      <c r="A1006" s="411" t="s">
        <v>1136</v>
      </c>
      <c r="B1006" s="412">
        <v>1005</v>
      </c>
      <c r="C1006" s="413" t="s">
        <v>1134</v>
      </c>
      <c r="D1006" s="413" t="s">
        <v>1133</v>
      </c>
      <c r="E1006" s="414" t="s">
        <v>1482</v>
      </c>
      <c r="F1006" s="413" t="s">
        <v>1090</v>
      </c>
      <c r="G1006" s="412" t="s">
        <v>1108</v>
      </c>
      <c r="H1006" s="414" t="str">
        <f t="shared" si="15"/>
        <v>BalearesBloqueSin_datoNueva edificaciónA3</v>
      </c>
      <c r="I1006" s="415">
        <v>13.8</v>
      </c>
      <c r="J1006" s="415">
        <v>14.9</v>
      </c>
      <c r="K1006" s="415">
        <v>20</v>
      </c>
      <c r="L1006" s="415">
        <v>15.2</v>
      </c>
      <c r="M1006" s="415">
        <v>7.08</v>
      </c>
      <c r="N1006" s="411" t="s">
        <v>758</v>
      </c>
      <c r="O1006" s="415">
        <v>4.4000000000000004</v>
      </c>
      <c r="P1006" s="415">
        <v>3.7</v>
      </c>
      <c r="Q1006" s="415">
        <v>1.71</v>
      </c>
      <c r="R1006" s="411">
        <f>SUM(Tabla28[[#This Row],[E cal]:[E ACS]])</f>
        <v>9.8100000000000023</v>
      </c>
      <c r="T1006"/>
      <c r="V1006" s="410"/>
    </row>
    <row r="1007" spans="1:22">
      <c r="A1007" s="411" t="s">
        <v>1136</v>
      </c>
      <c r="B1007" s="412">
        <v>1006</v>
      </c>
      <c r="C1007" s="413" t="s">
        <v>1134</v>
      </c>
      <c r="D1007" s="413" t="s">
        <v>1133</v>
      </c>
      <c r="E1007" s="414" t="s">
        <v>1482</v>
      </c>
      <c r="F1007" s="413" t="s">
        <v>1090</v>
      </c>
      <c r="G1007" s="412" t="s">
        <v>1114</v>
      </c>
      <c r="H1007" s="414" t="str">
        <f t="shared" si="15"/>
        <v>BalearesBloqueSin_datoNueva edificaciónA4</v>
      </c>
      <c r="I1007" s="415">
        <v>13.8</v>
      </c>
      <c r="J1007" s="415">
        <v>21</v>
      </c>
      <c r="K1007" s="415">
        <v>20</v>
      </c>
      <c r="L1007" s="415">
        <v>21.4</v>
      </c>
      <c r="M1007" s="415">
        <v>5.7</v>
      </c>
      <c r="N1007" s="411" t="s">
        <v>758</v>
      </c>
      <c r="O1007" s="415">
        <v>4.4000000000000004</v>
      </c>
      <c r="P1007" s="415">
        <v>5.2</v>
      </c>
      <c r="Q1007" s="415">
        <v>1.38</v>
      </c>
      <c r="R1007" s="411">
        <f>SUM(Tabla28[[#This Row],[E cal]:[E ACS]])</f>
        <v>10.98</v>
      </c>
      <c r="T1007"/>
      <c r="V1007" s="410"/>
    </row>
    <row r="1008" spans="1:22">
      <c r="A1008" s="411" t="s">
        <v>1136</v>
      </c>
      <c r="B1008" s="412">
        <v>1007</v>
      </c>
      <c r="C1008" s="413" t="s">
        <v>1134</v>
      </c>
      <c r="D1008" s="413" t="s">
        <v>1133</v>
      </c>
      <c r="E1008" s="414" t="s">
        <v>1482</v>
      </c>
      <c r="F1008" s="413" t="s">
        <v>1090</v>
      </c>
      <c r="G1008" s="412" t="s">
        <v>1115</v>
      </c>
      <c r="H1008" s="414" t="str">
        <f t="shared" si="15"/>
        <v>BalearesBloqueSin_datoNueva edificaciónB3</v>
      </c>
      <c r="I1008" s="415">
        <v>20.9</v>
      </c>
      <c r="J1008" s="415">
        <v>14.9</v>
      </c>
      <c r="K1008" s="415">
        <v>30.3</v>
      </c>
      <c r="L1008" s="415">
        <v>15.2</v>
      </c>
      <c r="M1008" s="415">
        <v>8.32</v>
      </c>
      <c r="N1008" s="411" t="s">
        <v>758</v>
      </c>
      <c r="O1008" s="415">
        <v>6.7</v>
      </c>
      <c r="P1008" s="415">
        <v>3.7</v>
      </c>
      <c r="Q1008" s="415">
        <v>2.0099999999999998</v>
      </c>
      <c r="R1008" s="411">
        <f>SUM(Tabla28[[#This Row],[E cal]:[E ACS]])</f>
        <v>12.41</v>
      </c>
      <c r="T1008"/>
      <c r="V1008" s="410"/>
    </row>
    <row r="1009" spans="1:22">
      <c r="A1009" s="411" t="s">
        <v>1136</v>
      </c>
      <c r="B1009" s="412">
        <v>1008</v>
      </c>
      <c r="C1009" s="413" t="s">
        <v>1134</v>
      </c>
      <c r="D1009" s="413" t="s">
        <v>1133</v>
      </c>
      <c r="E1009" s="414" t="s">
        <v>1482</v>
      </c>
      <c r="F1009" s="413" t="s">
        <v>1090</v>
      </c>
      <c r="G1009" s="412" t="s">
        <v>1116</v>
      </c>
      <c r="H1009" s="414" t="str">
        <f t="shared" si="15"/>
        <v>BalearesBloqueSin_datoNueva edificaciónB4</v>
      </c>
      <c r="I1009" s="415">
        <v>20.9</v>
      </c>
      <c r="J1009" s="415">
        <v>21</v>
      </c>
      <c r="K1009" s="415">
        <v>30.3</v>
      </c>
      <c r="L1009" s="415">
        <v>21.4</v>
      </c>
      <c r="M1009" s="415">
        <v>6.45</v>
      </c>
      <c r="N1009" s="411" t="s">
        <v>758</v>
      </c>
      <c r="O1009" s="415">
        <v>6.7</v>
      </c>
      <c r="P1009" s="415">
        <v>5.2</v>
      </c>
      <c r="Q1009" s="415">
        <v>1.56</v>
      </c>
      <c r="R1009" s="411">
        <f>SUM(Tabla28[[#This Row],[E cal]:[E ACS]])</f>
        <v>13.46</v>
      </c>
      <c r="T1009"/>
      <c r="V1009" s="410"/>
    </row>
    <row r="1010" spans="1:22">
      <c r="A1010" s="411" t="s">
        <v>1136</v>
      </c>
      <c r="B1010" s="412">
        <v>1009</v>
      </c>
      <c r="C1010" s="413" t="s">
        <v>1134</v>
      </c>
      <c r="D1010" s="413" t="s">
        <v>1133</v>
      </c>
      <c r="E1010" s="414" t="s">
        <v>1482</v>
      </c>
      <c r="F1010" s="413" t="s">
        <v>1090</v>
      </c>
      <c r="G1010" s="412" t="s">
        <v>1117</v>
      </c>
      <c r="H1010" s="414" t="str">
        <f t="shared" si="15"/>
        <v>BalearesBloqueSin_datoNueva edificaciónC1</v>
      </c>
      <c r="I1010" s="415">
        <v>35.200000000000003</v>
      </c>
      <c r="J1010" s="411" t="s">
        <v>758</v>
      </c>
      <c r="K1010" s="415">
        <v>51</v>
      </c>
      <c r="L1010" s="411" t="s">
        <v>758</v>
      </c>
      <c r="M1010" s="415">
        <v>14.31</v>
      </c>
      <c r="N1010" s="411" t="s">
        <v>758</v>
      </c>
      <c r="O1010" s="415">
        <v>11.3</v>
      </c>
      <c r="P1010" s="411" t="s">
        <v>758</v>
      </c>
      <c r="Q1010" s="415">
        <v>3.46</v>
      </c>
      <c r="R1010" s="411">
        <f>SUM(Tabla28[[#This Row],[E cal]:[E ACS]])</f>
        <v>14.760000000000002</v>
      </c>
      <c r="T1010"/>
      <c r="V1010" s="410"/>
    </row>
    <row r="1011" spans="1:22">
      <c r="A1011" s="411" t="s">
        <v>1136</v>
      </c>
      <c r="B1011" s="412">
        <v>1010</v>
      </c>
      <c r="C1011" s="413" t="s">
        <v>1134</v>
      </c>
      <c r="D1011" s="413" t="s">
        <v>1133</v>
      </c>
      <c r="E1011" s="414" t="s">
        <v>1482</v>
      </c>
      <c r="F1011" s="413" t="s">
        <v>1090</v>
      </c>
      <c r="G1011" s="412" t="s">
        <v>1118</v>
      </c>
      <c r="H1011" s="414" t="str">
        <f t="shared" si="15"/>
        <v>BalearesBloqueSin_datoNueva edificaciónC2</v>
      </c>
      <c r="I1011" s="415">
        <v>35.200000000000003</v>
      </c>
      <c r="J1011" s="415">
        <v>7.1</v>
      </c>
      <c r="K1011" s="415">
        <v>51</v>
      </c>
      <c r="L1011" s="415">
        <v>7.2</v>
      </c>
      <c r="M1011" s="415">
        <v>14.18</v>
      </c>
      <c r="N1011" s="411" t="s">
        <v>758</v>
      </c>
      <c r="O1011" s="415">
        <v>11.3</v>
      </c>
      <c r="P1011" s="415">
        <v>1.8</v>
      </c>
      <c r="Q1011" s="415">
        <v>3.43</v>
      </c>
      <c r="R1011" s="411">
        <f>SUM(Tabla28[[#This Row],[E cal]:[E ACS]])</f>
        <v>16.53</v>
      </c>
      <c r="T1011"/>
      <c r="V1011" s="410"/>
    </row>
    <row r="1012" spans="1:22">
      <c r="A1012" s="411" t="s">
        <v>1136</v>
      </c>
      <c r="B1012" s="412">
        <v>1011</v>
      </c>
      <c r="C1012" s="413" t="s">
        <v>1134</v>
      </c>
      <c r="D1012" s="413" t="s">
        <v>1133</v>
      </c>
      <c r="E1012" s="414" t="s">
        <v>1482</v>
      </c>
      <c r="F1012" s="413" t="s">
        <v>1090</v>
      </c>
      <c r="G1012" s="412" t="s">
        <v>1119</v>
      </c>
      <c r="H1012" s="414" t="str">
        <f t="shared" si="15"/>
        <v>BalearesBloqueSin_datoNueva edificaciónC3</v>
      </c>
      <c r="I1012" s="415">
        <v>35.200000000000003</v>
      </c>
      <c r="J1012" s="415">
        <v>14.9</v>
      </c>
      <c r="K1012" s="415">
        <v>51</v>
      </c>
      <c r="L1012" s="415">
        <v>15.2</v>
      </c>
      <c r="M1012" s="415">
        <v>8.1</v>
      </c>
      <c r="N1012" s="411" t="s">
        <v>758</v>
      </c>
      <c r="O1012" s="415">
        <v>11.3</v>
      </c>
      <c r="P1012" s="415">
        <v>3.7</v>
      </c>
      <c r="Q1012" s="415">
        <v>1.96</v>
      </c>
      <c r="R1012" s="411">
        <f>SUM(Tabla28[[#This Row],[E cal]:[E ACS]])</f>
        <v>16.96</v>
      </c>
      <c r="T1012"/>
      <c r="V1012" s="410"/>
    </row>
    <row r="1013" spans="1:22">
      <c r="A1013" s="411" t="s">
        <v>1136</v>
      </c>
      <c r="B1013" s="412">
        <v>1012</v>
      </c>
      <c r="C1013" s="413" t="s">
        <v>1134</v>
      </c>
      <c r="D1013" s="413" t="s">
        <v>1133</v>
      </c>
      <c r="E1013" s="414" t="s">
        <v>1482</v>
      </c>
      <c r="F1013" s="413" t="s">
        <v>1090</v>
      </c>
      <c r="G1013" s="412" t="s">
        <v>1120</v>
      </c>
      <c r="H1013" s="414" t="str">
        <f t="shared" si="15"/>
        <v>BalearesBloqueSin_datoNueva edificaciónC4</v>
      </c>
      <c r="I1013" s="415">
        <v>35.200000000000003</v>
      </c>
      <c r="J1013" s="415">
        <v>21</v>
      </c>
      <c r="K1013" s="415">
        <v>51</v>
      </c>
      <c r="L1013" s="415">
        <v>21.4</v>
      </c>
      <c r="M1013" s="415">
        <v>6.92</v>
      </c>
      <c r="N1013" s="411" t="s">
        <v>758</v>
      </c>
      <c r="O1013" s="415">
        <v>11.3</v>
      </c>
      <c r="P1013" s="415">
        <v>5.2</v>
      </c>
      <c r="Q1013" s="415">
        <v>1.68</v>
      </c>
      <c r="R1013" s="411">
        <f>SUM(Tabla28[[#This Row],[E cal]:[E ACS]])</f>
        <v>18.18</v>
      </c>
      <c r="T1013"/>
      <c r="V1013" s="410"/>
    </row>
    <row r="1014" spans="1:22">
      <c r="A1014" s="411" t="s">
        <v>1136</v>
      </c>
      <c r="B1014" s="412">
        <v>1013</v>
      </c>
      <c r="C1014" s="413" t="s">
        <v>1134</v>
      </c>
      <c r="D1014" s="413" t="s">
        <v>1133</v>
      </c>
      <c r="E1014" s="414" t="s">
        <v>1482</v>
      </c>
      <c r="F1014" s="413" t="s">
        <v>1090</v>
      </c>
      <c r="G1014" s="412" t="s">
        <v>1121</v>
      </c>
      <c r="H1014" s="414" t="str">
        <f t="shared" si="15"/>
        <v>BalearesBloqueSin_datoNueva edificaciónD1</v>
      </c>
      <c r="I1014" s="415">
        <v>53</v>
      </c>
      <c r="J1014" s="411" t="s">
        <v>758</v>
      </c>
      <c r="K1014" s="415">
        <v>76.8</v>
      </c>
      <c r="L1014" s="411" t="s">
        <v>758</v>
      </c>
      <c r="M1014" s="415">
        <v>14.75</v>
      </c>
      <c r="N1014" s="411" t="s">
        <v>758</v>
      </c>
      <c r="O1014" s="415">
        <v>17</v>
      </c>
      <c r="P1014" s="411" t="s">
        <v>758</v>
      </c>
      <c r="Q1014" s="415">
        <v>3.57</v>
      </c>
      <c r="R1014" s="411">
        <f>SUM(Tabla28[[#This Row],[E cal]:[E ACS]])</f>
        <v>20.57</v>
      </c>
      <c r="T1014"/>
      <c r="V1014" s="410"/>
    </row>
    <row r="1015" spans="1:22">
      <c r="A1015" s="411" t="s">
        <v>1136</v>
      </c>
      <c r="B1015" s="412">
        <v>1014</v>
      </c>
      <c r="C1015" s="413" t="s">
        <v>1134</v>
      </c>
      <c r="D1015" s="413" t="s">
        <v>1133</v>
      </c>
      <c r="E1015" s="414" t="s">
        <v>1482</v>
      </c>
      <c r="F1015" s="413" t="s">
        <v>1090</v>
      </c>
      <c r="G1015" s="412" t="s">
        <v>1123</v>
      </c>
      <c r="H1015" s="414" t="str">
        <f t="shared" si="15"/>
        <v>BalearesBloqueSin_datoNueva edificaciónD2</v>
      </c>
      <c r="I1015" s="415">
        <v>53</v>
      </c>
      <c r="J1015" s="415">
        <v>7.1</v>
      </c>
      <c r="K1015" s="415">
        <v>76.8</v>
      </c>
      <c r="L1015" s="415">
        <v>7.2</v>
      </c>
      <c r="M1015" s="415">
        <v>11.37</v>
      </c>
      <c r="N1015" s="411" t="s">
        <v>758</v>
      </c>
      <c r="O1015" s="415">
        <v>17</v>
      </c>
      <c r="P1015" s="415">
        <v>1.8</v>
      </c>
      <c r="Q1015" s="415">
        <v>2.75</v>
      </c>
      <c r="R1015" s="411">
        <f>SUM(Tabla28[[#This Row],[E cal]:[E ACS]])</f>
        <v>21.55</v>
      </c>
      <c r="T1015"/>
      <c r="V1015" s="410"/>
    </row>
    <row r="1016" spans="1:22">
      <c r="A1016" s="411" t="s">
        <v>1136</v>
      </c>
      <c r="B1016" s="412">
        <v>1015</v>
      </c>
      <c r="C1016" s="413" t="s">
        <v>1134</v>
      </c>
      <c r="D1016" s="413" t="s">
        <v>1133</v>
      </c>
      <c r="E1016" s="414" t="s">
        <v>1482</v>
      </c>
      <c r="F1016" s="413" t="s">
        <v>1090</v>
      </c>
      <c r="G1016" s="412" t="s">
        <v>1124</v>
      </c>
      <c r="H1016" s="414" t="str">
        <f t="shared" si="15"/>
        <v>BalearesBloqueSin_datoNueva edificaciónD3</v>
      </c>
      <c r="I1016" s="415">
        <v>53</v>
      </c>
      <c r="J1016" s="415">
        <v>14.9</v>
      </c>
      <c r="K1016" s="415">
        <v>76.8</v>
      </c>
      <c r="L1016" s="415">
        <v>15.2</v>
      </c>
      <c r="M1016" s="415">
        <v>8.17</v>
      </c>
      <c r="N1016" s="411" t="s">
        <v>758</v>
      </c>
      <c r="O1016" s="415">
        <v>17</v>
      </c>
      <c r="P1016" s="415">
        <v>3.7</v>
      </c>
      <c r="Q1016" s="415">
        <v>1.98</v>
      </c>
      <c r="R1016" s="411">
        <f>SUM(Tabla28[[#This Row],[E cal]:[E ACS]])</f>
        <v>22.68</v>
      </c>
      <c r="T1016"/>
      <c r="V1016" s="410"/>
    </row>
    <row r="1017" spans="1:22">
      <c r="A1017" s="411" t="s">
        <v>1136</v>
      </c>
      <c r="B1017" s="412">
        <v>1016</v>
      </c>
      <c r="C1017" s="413" t="s">
        <v>1134</v>
      </c>
      <c r="D1017" s="413" t="s">
        <v>1133</v>
      </c>
      <c r="E1017" s="414" t="s">
        <v>1482</v>
      </c>
      <c r="F1017" s="413" t="s">
        <v>1090</v>
      </c>
      <c r="G1017" s="412" t="s">
        <v>1125</v>
      </c>
      <c r="H1017" s="414" t="str">
        <f t="shared" si="15"/>
        <v>BalearesBloqueSin_datoNueva edificaciónE1</v>
      </c>
      <c r="I1017" s="415">
        <v>71.2</v>
      </c>
      <c r="J1017" s="411" t="s">
        <v>758</v>
      </c>
      <c r="K1017" s="415">
        <v>103.2</v>
      </c>
      <c r="L1017" s="411" t="s">
        <v>758</v>
      </c>
      <c r="M1017" s="415">
        <v>11.29</v>
      </c>
      <c r="N1017" s="411" t="s">
        <v>758</v>
      </c>
      <c r="O1017" s="415">
        <v>22.8</v>
      </c>
      <c r="P1017" s="411" t="s">
        <v>758</v>
      </c>
      <c r="Q1017" s="415">
        <v>2.73</v>
      </c>
      <c r="R1017" s="411">
        <f>SUM(Tabla28[[#This Row],[E cal]:[E ACS]])</f>
        <v>25.53</v>
      </c>
      <c r="T1017"/>
      <c r="V1017" s="410"/>
    </row>
    <row r="1018" spans="1:22">
      <c r="A1018" s="411" t="s">
        <v>1136</v>
      </c>
      <c r="B1018" s="412">
        <v>1017</v>
      </c>
      <c r="C1018" s="413" t="s">
        <v>1134</v>
      </c>
      <c r="D1018" s="413" t="s">
        <v>1089</v>
      </c>
      <c r="E1018" s="414" t="s">
        <v>1482</v>
      </c>
      <c r="F1018" s="413" t="s">
        <v>1107</v>
      </c>
      <c r="G1018" s="412" t="s">
        <v>1108</v>
      </c>
      <c r="H1018" s="414" t="str">
        <f t="shared" si="15"/>
        <v>BalearesUnifamiliarSin_datoExistenteA3</v>
      </c>
      <c r="I1018" s="415">
        <v>62.5</v>
      </c>
      <c r="J1018" s="415">
        <v>36.67</v>
      </c>
      <c r="K1018" s="415">
        <v>118.13</v>
      </c>
      <c r="L1018" s="415">
        <v>37.4</v>
      </c>
      <c r="M1018" s="415">
        <v>26.27</v>
      </c>
      <c r="N1018" s="411" t="s">
        <v>758</v>
      </c>
      <c r="O1018" s="415">
        <v>28.75</v>
      </c>
      <c r="P1018" s="415">
        <v>9.17</v>
      </c>
      <c r="Q1018" s="415">
        <v>6.36</v>
      </c>
      <c r="R1018" s="411">
        <f>SUM(Tabla28[[#This Row],[E cal]:[E ACS]])</f>
        <v>44.28</v>
      </c>
      <c r="T1018"/>
      <c r="V1018" s="410"/>
    </row>
    <row r="1019" spans="1:22">
      <c r="A1019" s="411" t="s">
        <v>1136</v>
      </c>
      <c r="B1019" s="412">
        <v>1018</v>
      </c>
      <c r="C1019" s="413" t="s">
        <v>1134</v>
      </c>
      <c r="D1019" s="413" t="s">
        <v>1089</v>
      </c>
      <c r="E1019" s="414" t="s">
        <v>1482</v>
      </c>
      <c r="F1019" s="413" t="s">
        <v>1107</v>
      </c>
      <c r="G1019" s="412" t="s">
        <v>1114</v>
      </c>
      <c r="H1019" s="414" t="str">
        <f t="shared" si="15"/>
        <v>BalearesUnifamiliarSin_datoExistenteA4</v>
      </c>
      <c r="I1019" s="415">
        <v>62.5</v>
      </c>
      <c r="J1019" s="415">
        <v>50.93</v>
      </c>
      <c r="K1019" s="415">
        <v>118.13</v>
      </c>
      <c r="L1019" s="415">
        <v>51.95</v>
      </c>
      <c r="M1019" s="415">
        <v>26.06</v>
      </c>
      <c r="N1019" s="411" t="s">
        <v>758</v>
      </c>
      <c r="O1019" s="415">
        <v>28.75</v>
      </c>
      <c r="P1019" s="415">
        <v>12.73</v>
      </c>
      <c r="Q1019" s="415">
        <v>6.31</v>
      </c>
      <c r="R1019" s="411">
        <f>SUM(Tabla28[[#This Row],[E cal]:[E ACS]])</f>
        <v>47.790000000000006</v>
      </c>
      <c r="T1019"/>
      <c r="V1019" s="410"/>
    </row>
    <row r="1020" spans="1:22">
      <c r="A1020" s="411" t="s">
        <v>1136</v>
      </c>
      <c r="B1020" s="412">
        <v>1019</v>
      </c>
      <c r="C1020" s="413" t="s">
        <v>1134</v>
      </c>
      <c r="D1020" s="413" t="s">
        <v>1089</v>
      </c>
      <c r="E1020" s="414" t="s">
        <v>1482</v>
      </c>
      <c r="F1020" s="413" t="s">
        <v>1107</v>
      </c>
      <c r="G1020" s="412" t="s">
        <v>1115</v>
      </c>
      <c r="H1020" s="414" t="str">
        <f t="shared" si="15"/>
        <v>BalearesUnifamiliarSin_datoExistenteB3</v>
      </c>
      <c r="I1020" s="415">
        <v>83.56</v>
      </c>
      <c r="J1020" s="415">
        <v>36.67</v>
      </c>
      <c r="K1020" s="415">
        <v>165.45</v>
      </c>
      <c r="L1020" s="415">
        <v>37.4</v>
      </c>
      <c r="M1020" s="415">
        <v>26.75</v>
      </c>
      <c r="N1020" s="411" t="s">
        <v>758</v>
      </c>
      <c r="O1020" s="415">
        <v>39.270000000000003</v>
      </c>
      <c r="P1020" s="415">
        <v>9.17</v>
      </c>
      <c r="Q1020" s="415">
        <v>6.48</v>
      </c>
      <c r="R1020" s="411">
        <f>SUM(Tabla28[[#This Row],[E cal]:[E ACS]])</f>
        <v>54.92</v>
      </c>
      <c r="T1020"/>
      <c r="V1020" s="410"/>
    </row>
    <row r="1021" spans="1:22">
      <c r="A1021" s="411" t="s">
        <v>1136</v>
      </c>
      <c r="B1021" s="412">
        <v>1020</v>
      </c>
      <c r="C1021" s="413" t="s">
        <v>1134</v>
      </c>
      <c r="D1021" s="413" t="s">
        <v>1089</v>
      </c>
      <c r="E1021" s="414" t="s">
        <v>1482</v>
      </c>
      <c r="F1021" s="413" t="s">
        <v>1107</v>
      </c>
      <c r="G1021" s="412" t="s">
        <v>1116</v>
      </c>
      <c r="H1021" s="414" t="str">
        <f t="shared" si="15"/>
        <v>BalearesUnifamiliarSin_datoExistenteB4</v>
      </c>
      <c r="I1021" s="415">
        <v>83.56</v>
      </c>
      <c r="J1021" s="415">
        <v>50.93</v>
      </c>
      <c r="K1021" s="415">
        <v>165.45</v>
      </c>
      <c r="L1021" s="415">
        <v>51.95</v>
      </c>
      <c r="M1021" s="415">
        <v>26.32</v>
      </c>
      <c r="N1021" s="411" t="s">
        <v>758</v>
      </c>
      <c r="O1021" s="415">
        <v>39.270000000000003</v>
      </c>
      <c r="P1021" s="415">
        <v>12.73</v>
      </c>
      <c r="Q1021" s="415">
        <v>6.37</v>
      </c>
      <c r="R1021" s="411">
        <f>SUM(Tabla28[[#This Row],[E cal]:[E ACS]])</f>
        <v>58.37</v>
      </c>
      <c r="T1021"/>
      <c r="V1021" s="410"/>
    </row>
    <row r="1022" spans="1:22">
      <c r="A1022" s="411" t="s">
        <v>1136</v>
      </c>
      <c r="B1022" s="412">
        <v>1021</v>
      </c>
      <c r="C1022" s="413" t="s">
        <v>1134</v>
      </c>
      <c r="D1022" s="413" t="s">
        <v>1089</v>
      </c>
      <c r="E1022" s="414" t="s">
        <v>1482</v>
      </c>
      <c r="F1022" s="413" t="s">
        <v>1107</v>
      </c>
      <c r="G1022" s="412" t="s">
        <v>1117</v>
      </c>
      <c r="H1022" s="414" t="str">
        <f t="shared" si="15"/>
        <v>BalearesUnifamiliarSin_datoExistenteC1</v>
      </c>
      <c r="I1022" s="415">
        <v>125.68</v>
      </c>
      <c r="J1022" s="411" t="s">
        <v>758</v>
      </c>
      <c r="K1022" s="415">
        <v>226.22</v>
      </c>
      <c r="L1022" s="411" t="s">
        <v>758</v>
      </c>
      <c r="M1022" s="415">
        <v>27.91</v>
      </c>
      <c r="N1022" s="411" t="s">
        <v>758</v>
      </c>
      <c r="O1022" s="415">
        <v>51.53</v>
      </c>
      <c r="P1022" s="411" t="s">
        <v>758</v>
      </c>
      <c r="Q1022" s="415">
        <v>6.76</v>
      </c>
      <c r="R1022" s="411">
        <f>SUM(Tabla28[[#This Row],[E cal]:[E ACS]])</f>
        <v>58.29</v>
      </c>
      <c r="T1022"/>
      <c r="V1022" s="410"/>
    </row>
    <row r="1023" spans="1:22">
      <c r="A1023" s="411" t="s">
        <v>1136</v>
      </c>
      <c r="B1023" s="412">
        <v>1022</v>
      </c>
      <c r="C1023" s="413" t="s">
        <v>1134</v>
      </c>
      <c r="D1023" s="413" t="s">
        <v>1089</v>
      </c>
      <c r="E1023" s="414" t="s">
        <v>1482</v>
      </c>
      <c r="F1023" s="413" t="s">
        <v>1107</v>
      </c>
      <c r="G1023" s="412" t="s">
        <v>1118</v>
      </c>
      <c r="H1023" s="414" t="str">
        <f t="shared" si="15"/>
        <v>BalearesUnifamiliarSin_datoExistenteC2</v>
      </c>
      <c r="I1023" s="415">
        <v>125.68</v>
      </c>
      <c r="J1023" s="415">
        <v>18.329999999999998</v>
      </c>
      <c r="K1023" s="415">
        <v>226.22</v>
      </c>
      <c r="L1023" s="415">
        <v>18.7</v>
      </c>
      <c r="M1023" s="415">
        <v>27.55</v>
      </c>
      <c r="N1023" s="411" t="s">
        <v>758</v>
      </c>
      <c r="O1023" s="415">
        <v>51.53</v>
      </c>
      <c r="P1023" s="415">
        <v>4.58</v>
      </c>
      <c r="Q1023" s="415">
        <v>6.67</v>
      </c>
      <c r="R1023" s="411">
        <f>SUM(Tabla28[[#This Row],[E cal]:[E ACS]])</f>
        <v>62.78</v>
      </c>
      <c r="T1023"/>
      <c r="V1023" s="410"/>
    </row>
    <row r="1024" spans="1:22">
      <c r="A1024" s="411" t="s">
        <v>1136</v>
      </c>
      <c r="B1024" s="412">
        <v>1023</v>
      </c>
      <c r="C1024" s="413" t="s">
        <v>1134</v>
      </c>
      <c r="D1024" s="413" t="s">
        <v>1089</v>
      </c>
      <c r="E1024" s="414" t="s">
        <v>1482</v>
      </c>
      <c r="F1024" s="413" t="s">
        <v>1107</v>
      </c>
      <c r="G1024" s="412" t="s">
        <v>1119</v>
      </c>
      <c r="H1024" s="414" t="str">
        <f t="shared" si="15"/>
        <v>BalearesUnifamiliarSin_datoExistenteC3</v>
      </c>
      <c r="I1024" s="415">
        <v>125.68</v>
      </c>
      <c r="J1024" s="415">
        <v>36.67</v>
      </c>
      <c r="K1024" s="415">
        <v>226.22</v>
      </c>
      <c r="L1024" s="415">
        <v>37.4</v>
      </c>
      <c r="M1024" s="415">
        <v>27.63</v>
      </c>
      <c r="N1024" s="411" t="s">
        <v>758</v>
      </c>
      <c r="O1024" s="415">
        <v>51.53</v>
      </c>
      <c r="P1024" s="415">
        <v>9.17</v>
      </c>
      <c r="Q1024" s="415">
        <v>6.69</v>
      </c>
      <c r="R1024" s="411">
        <f>SUM(Tabla28[[#This Row],[E cal]:[E ACS]])</f>
        <v>67.39</v>
      </c>
      <c r="T1024"/>
      <c r="V1024" s="410"/>
    </row>
    <row r="1025" spans="1:22">
      <c r="A1025" s="411" t="s">
        <v>1136</v>
      </c>
      <c r="B1025" s="412">
        <v>1024</v>
      </c>
      <c r="C1025" s="413" t="s">
        <v>1134</v>
      </c>
      <c r="D1025" s="413" t="s">
        <v>1089</v>
      </c>
      <c r="E1025" s="414" t="s">
        <v>1482</v>
      </c>
      <c r="F1025" s="413" t="s">
        <v>1107</v>
      </c>
      <c r="G1025" s="412" t="s">
        <v>1120</v>
      </c>
      <c r="H1025" s="414" t="str">
        <f t="shared" si="15"/>
        <v>BalearesUnifamiliarSin_datoExistenteC4</v>
      </c>
      <c r="I1025" s="415">
        <v>125.68</v>
      </c>
      <c r="J1025" s="415">
        <v>50.93</v>
      </c>
      <c r="K1025" s="415">
        <v>226.22</v>
      </c>
      <c r="L1025" s="415">
        <v>51.95</v>
      </c>
      <c r="M1025" s="415">
        <v>26.93</v>
      </c>
      <c r="N1025" s="411" t="s">
        <v>758</v>
      </c>
      <c r="O1025" s="415">
        <v>51.53</v>
      </c>
      <c r="P1025" s="415">
        <v>12.73</v>
      </c>
      <c r="Q1025" s="415">
        <v>6.52</v>
      </c>
      <c r="R1025" s="411">
        <f>SUM(Tabla28[[#This Row],[E cal]:[E ACS]])</f>
        <v>70.78</v>
      </c>
      <c r="T1025"/>
      <c r="V1025" s="410"/>
    </row>
    <row r="1026" spans="1:22">
      <c r="A1026" s="411" t="s">
        <v>1136</v>
      </c>
      <c r="B1026" s="412">
        <v>1025</v>
      </c>
      <c r="C1026" s="413" t="s">
        <v>1134</v>
      </c>
      <c r="D1026" s="413" t="s">
        <v>1089</v>
      </c>
      <c r="E1026" s="414" t="s">
        <v>1482</v>
      </c>
      <c r="F1026" s="413" t="s">
        <v>1107</v>
      </c>
      <c r="G1026" s="412" t="s">
        <v>1121</v>
      </c>
      <c r="H1026" s="414" t="str">
        <f t="shared" ref="H1026:H1089" si="16">_xlfn.CONCAT(C1026:G1026)</f>
        <v>BalearesUnifamiliarSin_datoExistenteD1</v>
      </c>
      <c r="I1026" s="415">
        <v>178.33</v>
      </c>
      <c r="J1026" s="411" t="s">
        <v>758</v>
      </c>
      <c r="K1026" s="415">
        <v>310.29000000000002</v>
      </c>
      <c r="L1026" s="411" t="s">
        <v>758</v>
      </c>
      <c r="M1026" s="415">
        <v>28.79</v>
      </c>
      <c r="N1026" s="411" t="s">
        <v>758</v>
      </c>
      <c r="O1026" s="415">
        <v>67.77</v>
      </c>
      <c r="P1026" s="411" t="s">
        <v>758</v>
      </c>
      <c r="Q1026" s="415">
        <v>6.97</v>
      </c>
      <c r="R1026" s="411">
        <f>SUM(Tabla28[[#This Row],[E cal]:[E ACS]])</f>
        <v>74.739999999999995</v>
      </c>
      <c r="T1026"/>
      <c r="V1026" s="410"/>
    </row>
    <row r="1027" spans="1:22">
      <c r="A1027" s="411" t="s">
        <v>1136</v>
      </c>
      <c r="B1027" s="412">
        <v>1026</v>
      </c>
      <c r="C1027" s="413" t="s">
        <v>1134</v>
      </c>
      <c r="D1027" s="413" t="s">
        <v>1089</v>
      </c>
      <c r="E1027" s="414" t="s">
        <v>1482</v>
      </c>
      <c r="F1027" s="413" t="s">
        <v>1107</v>
      </c>
      <c r="G1027" s="412" t="s">
        <v>1123</v>
      </c>
      <c r="H1027" s="414" t="str">
        <f t="shared" si="16"/>
        <v>BalearesUnifamiliarSin_datoExistenteD2</v>
      </c>
      <c r="I1027" s="415">
        <v>178.33</v>
      </c>
      <c r="J1027" s="415">
        <v>18.329999999999998</v>
      </c>
      <c r="K1027" s="415">
        <v>310.29000000000002</v>
      </c>
      <c r="L1027" s="415">
        <v>18.7</v>
      </c>
      <c r="M1027" s="415">
        <v>28.45</v>
      </c>
      <c r="N1027" s="411" t="s">
        <v>758</v>
      </c>
      <c r="O1027" s="415">
        <v>67.77</v>
      </c>
      <c r="P1027" s="415">
        <v>4.58</v>
      </c>
      <c r="Q1027" s="415">
        <v>6.89</v>
      </c>
      <c r="R1027" s="411">
        <f>SUM(Tabla28[[#This Row],[E cal]:[E ACS]])</f>
        <v>79.239999999999995</v>
      </c>
      <c r="T1027"/>
      <c r="V1027" s="410"/>
    </row>
    <row r="1028" spans="1:22">
      <c r="A1028" s="411" t="s">
        <v>1136</v>
      </c>
      <c r="B1028" s="412">
        <v>1027</v>
      </c>
      <c r="C1028" s="413" t="s">
        <v>1134</v>
      </c>
      <c r="D1028" s="413" t="s">
        <v>1089</v>
      </c>
      <c r="E1028" s="414" t="s">
        <v>1482</v>
      </c>
      <c r="F1028" s="413" t="s">
        <v>1107</v>
      </c>
      <c r="G1028" s="412" t="s">
        <v>1124</v>
      </c>
      <c r="H1028" s="414" t="str">
        <f t="shared" si="16"/>
        <v>BalearesUnifamiliarSin_datoExistenteD3</v>
      </c>
      <c r="I1028" s="415">
        <v>178.33</v>
      </c>
      <c r="J1028" s="415">
        <v>36.67</v>
      </c>
      <c r="K1028" s="415">
        <v>310.29000000000002</v>
      </c>
      <c r="L1028" s="415">
        <v>37.4</v>
      </c>
      <c r="M1028" s="415">
        <v>27.89</v>
      </c>
      <c r="N1028" s="411" t="s">
        <v>758</v>
      </c>
      <c r="O1028" s="415">
        <v>67.77</v>
      </c>
      <c r="P1028" s="415">
        <v>9.17</v>
      </c>
      <c r="Q1028" s="415">
        <v>6.75</v>
      </c>
      <c r="R1028" s="411">
        <f>SUM(Tabla28[[#This Row],[E cal]:[E ACS]])</f>
        <v>83.69</v>
      </c>
      <c r="T1028"/>
      <c r="V1028" s="410"/>
    </row>
    <row r="1029" spans="1:22">
      <c r="A1029" s="411" t="s">
        <v>1136</v>
      </c>
      <c r="B1029" s="412">
        <v>1028</v>
      </c>
      <c r="C1029" s="413" t="s">
        <v>1134</v>
      </c>
      <c r="D1029" s="413" t="s">
        <v>1089</v>
      </c>
      <c r="E1029" s="414" t="s">
        <v>1482</v>
      </c>
      <c r="F1029" s="413" t="s">
        <v>1107</v>
      </c>
      <c r="G1029" s="412" t="s">
        <v>1125</v>
      </c>
      <c r="H1029" s="414" t="str">
        <f t="shared" si="16"/>
        <v>BalearesUnifamiliarSin_datoExistenteE1</v>
      </c>
      <c r="I1029" s="415">
        <v>232.15</v>
      </c>
      <c r="J1029" s="411" t="s">
        <v>758</v>
      </c>
      <c r="K1029" s="415">
        <v>413.23</v>
      </c>
      <c r="L1029" s="411" t="s">
        <v>758</v>
      </c>
      <c r="M1029" s="415">
        <v>29.36</v>
      </c>
      <c r="N1029" s="411" t="s">
        <v>758</v>
      </c>
      <c r="O1029" s="415">
        <v>95.18</v>
      </c>
      <c r="P1029" s="411" t="s">
        <v>758</v>
      </c>
      <c r="Q1029" s="415">
        <v>7.11</v>
      </c>
      <c r="R1029" s="411">
        <f>SUM(Tabla28[[#This Row],[E cal]:[E ACS]])</f>
        <v>102.29</v>
      </c>
      <c r="T1029"/>
      <c r="V1029" s="410"/>
    </row>
    <row r="1030" spans="1:22">
      <c r="A1030" s="411" t="s">
        <v>1136</v>
      </c>
      <c r="B1030" s="412">
        <v>1029</v>
      </c>
      <c r="C1030" s="413" t="s">
        <v>1134</v>
      </c>
      <c r="D1030" s="413" t="s">
        <v>1133</v>
      </c>
      <c r="E1030" s="414" t="s">
        <v>1482</v>
      </c>
      <c r="F1030" s="413" t="s">
        <v>1107</v>
      </c>
      <c r="G1030" s="412" t="s">
        <v>1108</v>
      </c>
      <c r="H1030" s="414" t="str">
        <f t="shared" si="16"/>
        <v>BalearesBloqueSin_datoExistenteA3</v>
      </c>
      <c r="I1030" s="415">
        <v>46.56</v>
      </c>
      <c r="J1030" s="415">
        <v>26.34</v>
      </c>
      <c r="K1030" s="415">
        <v>87.99</v>
      </c>
      <c r="L1030" s="415">
        <v>26.86</v>
      </c>
      <c r="M1030" s="415">
        <v>19.309999999999999</v>
      </c>
      <c r="N1030" s="411" t="s">
        <v>758</v>
      </c>
      <c r="O1030" s="415">
        <v>21.42</v>
      </c>
      <c r="P1030" s="415">
        <v>6.58</v>
      </c>
      <c r="Q1030" s="415">
        <v>4.67</v>
      </c>
      <c r="R1030" s="411">
        <f>SUM(Tabla28[[#This Row],[E cal]:[E ACS]])</f>
        <v>32.67</v>
      </c>
      <c r="T1030"/>
      <c r="V1030" s="410"/>
    </row>
    <row r="1031" spans="1:22">
      <c r="A1031" s="411" t="s">
        <v>1136</v>
      </c>
      <c r="B1031" s="412">
        <v>1030</v>
      </c>
      <c r="C1031" s="413" t="s">
        <v>1134</v>
      </c>
      <c r="D1031" s="413" t="s">
        <v>1133</v>
      </c>
      <c r="E1031" s="414" t="s">
        <v>1482</v>
      </c>
      <c r="F1031" s="413" t="s">
        <v>1107</v>
      </c>
      <c r="G1031" s="412" t="s">
        <v>1114</v>
      </c>
      <c r="H1031" s="414" t="str">
        <f t="shared" si="16"/>
        <v>BalearesBloqueSin_datoExistenteA4</v>
      </c>
      <c r="I1031" s="415">
        <v>46.56</v>
      </c>
      <c r="J1031" s="415">
        <v>36.89</v>
      </c>
      <c r="K1031" s="415">
        <v>87.99</v>
      </c>
      <c r="L1031" s="415">
        <v>37.630000000000003</v>
      </c>
      <c r="M1031" s="415">
        <v>19</v>
      </c>
      <c r="N1031" s="411" t="s">
        <v>758</v>
      </c>
      <c r="O1031" s="415">
        <v>21.42</v>
      </c>
      <c r="P1031" s="415">
        <v>9.2200000000000006</v>
      </c>
      <c r="Q1031" s="415">
        <v>4.5999999999999996</v>
      </c>
      <c r="R1031" s="411">
        <f>SUM(Tabla28[[#This Row],[E cal]:[E ACS]])</f>
        <v>35.24</v>
      </c>
      <c r="T1031"/>
      <c r="V1031" s="410"/>
    </row>
    <row r="1032" spans="1:22">
      <c r="A1032" s="411" t="s">
        <v>1136</v>
      </c>
      <c r="B1032" s="412">
        <v>1031</v>
      </c>
      <c r="C1032" s="413" t="s">
        <v>1134</v>
      </c>
      <c r="D1032" s="413" t="s">
        <v>1133</v>
      </c>
      <c r="E1032" s="414" t="s">
        <v>1482</v>
      </c>
      <c r="F1032" s="413" t="s">
        <v>1107</v>
      </c>
      <c r="G1032" s="412" t="s">
        <v>1115</v>
      </c>
      <c r="H1032" s="414" t="str">
        <f t="shared" si="16"/>
        <v>BalearesBloqueSin_datoExistenteB3</v>
      </c>
      <c r="I1032" s="415">
        <v>64.3</v>
      </c>
      <c r="J1032" s="415">
        <v>26.34</v>
      </c>
      <c r="K1032" s="415">
        <v>127.31</v>
      </c>
      <c r="L1032" s="415">
        <v>26.86</v>
      </c>
      <c r="M1032" s="415">
        <v>19.559999999999999</v>
      </c>
      <c r="N1032" s="411" t="s">
        <v>758</v>
      </c>
      <c r="O1032" s="415">
        <v>30.22</v>
      </c>
      <c r="P1032" s="415">
        <v>6.58</v>
      </c>
      <c r="Q1032" s="415">
        <v>4.7300000000000004</v>
      </c>
      <c r="R1032" s="411">
        <f>SUM(Tabla28[[#This Row],[E cal]:[E ACS]])</f>
        <v>41.53</v>
      </c>
      <c r="T1032"/>
      <c r="V1032" s="410"/>
    </row>
    <row r="1033" spans="1:22">
      <c r="A1033" s="411" t="s">
        <v>1136</v>
      </c>
      <c r="B1033" s="412">
        <v>1032</v>
      </c>
      <c r="C1033" s="413" t="s">
        <v>1134</v>
      </c>
      <c r="D1033" s="413" t="s">
        <v>1133</v>
      </c>
      <c r="E1033" s="414" t="s">
        <v>1482</v>
      </c>
      <c r="F1033" s="413" t="s">
        <v>1107</v>
      </c>
      <c r="G1033" s="412" t="s">
        <v>1116</v>
      </c>
      <c r="H1033" s="414" t="str">
        <f t="shared" si="16"/>
        <v>BalearesBloqueSin_datoExistenteB4</v>
      </c>
      <c r="I1033" s="415">
        <v>64.3</v>
      </c>
      <c r="J1033" s="415">
        <v>36.89</v>
      </c>
      <c r="K1033" s="415">
        <v>127.31</v>
      </c>
      <c r="L1033" s="415">
        <v>37.630000000000003</v>
      </c>
      <c r="M1033" s="415">
        <v>19.36</v>
      </c>
      <c r="N1033" s="411" t="s">
        <v>758</v>
      </c>
      <c r="O1033" s="415">
        <v>30.22</v>
      </c>
      <c r="P1033" s="415">
        <v>9.2200000000000006</v>
      </c>
      <c r="Q1033" s="415">
        <v>4.6900000000000004</v>
      </c>
      <c r="R1033" s="411">
        <f>SUM(Tabla28[[#This Row],[E cal]:[E ACS]])</f>
        <v>44.129999999999995</v>
      </c>
      <c r="T1033"/>
      <c r="V1033" s="410"/>
    </row>
    <row r="1034" spans="1:22">
      <c r="A1034" s="411" t="s">
        <v>1136</v>
      </c>
      <c r="B1034" s="412">
        <v>1033</v>
      </c>
      <c r="C1034" s="413" t="s">
        <v>1134</v>
      </c>
      <c r="D1034" s="413" t="s">
        <v>1133</v>
      </c>
      <c r="E1034" s="414" t="s">
        <v>1482</v>
      </c>
      <c r="F1034" s="413" t="s">
        <v>1107</v>
      </c>
      <c r="G1034" s="412" t="s">
        <v>1117</v>
      </c>
      <c r="H1034" s="414" t="str">
        <f t="shared" si="16"/>
        <v>BalearesBloqueSin_datoExistenteC1</v>
      </c>
      <c r="I1034" s="415">
        <v>99.78</v>
      </c>
      <c r="J1034" s="411" t="s">
        <v>758</v>
      </c>
      <c r="K1034" s="415">
        <v>179.6</v>
      </c>
      <c r="L1034" s="411" t="s">
        <v>758</v>
      </c>
      <c r="M1034" s="415">
        <v>20.440000000000001</v>
      </c>
      <c r="N1034" s="411" t="s">
        <v>758</v>
      </c>
      <c r="O1034" s="415">
        <v>40.909999999999997</v>
      </c>
      <c r="P1034" s="411" t="s">
        <v>758</v>
      </c>
      <c r="Q1034" s="415">
        <v>4.95</v>
      </c>
      <c r="R1034" s="411">
        <f>SUM(Tabla28[[#This Row],[E cal]:[E ACS]])</f>
        <v>45.86</v>
      </c>
      <c r="T1034"/>
      <c r="V1034" s="410"/>
    </row>
    <row r="1035" spans="1:22">
      <c r="A1035" s="411" t="s">
        <v>1136</v>
      </c>
      <c r="B1035" s="412">
        <v>1034</v>
      </c>
      <c r="C1035" s="413" t="s">
        <v>1134</v>
      </c>
      <c r="D1035" s="413" t="s">
        <v>1133</v>
      </c>
      <c r="E1035" s="414" t="s">
        <v>1482</v>
      </c>
      <c r="F1035" s="413" t="s">
        <v>1107</v>
      </c>
      <c r="G1035" s="412" t="s">
        <v>1118</v>
      </c>
      <c r="H1035" s="414" t="str">
        <f t="shared" si="16"/>
        <v>BalearesBloqueSin_datoExistenteC2</v>
      </c>
      <c r="I1035" s="415">
        <v>99.78</v>
      </c>
      <c r="J1035" s="415">
        <v>12.76</v>
      </c>
      <c r="K1035" s="415">
        <v>179.6</v>
      </c>
      <c r="L1035" s="415">
        <v>13.02</v>
      </c>
      <c r="M1035" s="415">
        <v>20.25</v>
      </c>
      <c r="N1035" s="411" t="s">
        <v>758</v>
      </c>
      <c r="O1035" s="415">
        <v>40.909999999999997</v>
      </c>
      <c r="P1035" s="415">
        <v>3.19</v>
      </c>
      <c r="Q1035" s="415">
        <v>4.9000000000000004</v>
      </c>
      <c r="R1035" s="411">
        <f>SUM(Tabla28[[#This Row],[E cal]:[E ACS]])</f>
        <v>48.999999999999993</v>
      </c>
      <c r="T1035"/>
      <c r="V1035" s="410"/>
    </row>
    <row r="1036" spans="1:22">
      <c r="A1036" s="411" t="s">
        <v>1136</v>
      </c>
      <c r="B1036" s="412">
        <v>1035</v>
      </c>
      <c r="C1036" s="413" t="s">
        <v>1134</v>
      </c>
      <c r="D1036" s="413" t="s">
        <v>1133</v>
      </c>
      <c r="E1036" s="414" t="s">
        <v>1482</v>
      </c>
      <c r="F1036" s="413" t="s">
        <v>1107</v>
      </c>
      <c r="G1036" s="412" t="s">
        <v>1119</v>
      </c>
      <c r="H1036" s="414" t="str">
        <f t="shared" si="16"/>
        <v>BalearesBloqueSin_datoExistenteC3</v>
      </c>
      <c r="I1036" s="415">
        <v>99.78</v>
      </c>
      <c r="J1036" s="415">
        <v>26.34</v>
      </c>
      <c r="K1036" s="415">
        <v>179.6</v>
      </c>
      <c r="L1036" s="415">
        <v>26.86</v>
      </c>
      <c r="M1036" s="415">
        <v>20.25</v>
      </c>
      <c r="N1036" s="411" t="s">
        <v>758</v>
      </c>
      <c r="O1036" s="415">
        <v>40.909999999999997</v>
      </c>
      <c r="P1036" s="415">
        <v>6.58</v>
      </c>
      <c r="Q1036" s="415">
        <v>4.9000000000000004</v>
      </c>
      <c r="R1036" s="411">
        <f>SUM(Tabla28[[#This Row],[E cal]:[E ACS]])</f>
        <v>52.389999999999993</v>
      </c>
      <c r="T1036"/>
      <c r="V1036" s="410"/>
    </row>
    <row r="1037" spans="1:22">
      <c r="A1037" s="411" t="s">
        <v>1136</v>
      </c>
      <c r="B1037" s="412">
        <v>1036</v>
      </c>
      <c r="C1037" s="413" t="s">
        <v>1134</v>
      </c>
      <c r="D1037" s="413" t="s">
        <v>1133</v>
      </c>
      <c r="E1037" s="414" t="s">
        <v>1482</v>
      </c>
      <c r="F1037" s="413" t="s">
        <v>1107</v>
      </c>
      <c r="G1037" s="412" t="s">
        <v>1120</v>
      </c>
      <c r="H1037" s="414" t="str">
        <f t="shared" si="16"/>
        <v>BalearesBloqueSin_datoExistenteC4</v>
      </c>
      <c r="I1037" s="415">
        <v>99.78</v>
      </c>
      <c r="J1037" s="415">
        <v>36.89</v>
      </c>
      <c r="K1037" s="415">
        <v>179.6</v>
      </c>
      <c r="L1037" s="415">
        <v>37.630000000000003</v>
      </c>
      <c r="M1037" s="415">
        <v>19.78</v>
      </c>
      <c r="N1037" s="411" t="s">
        <v>758</v>
      </c>
      <c r="O1037" s="415">
        <v>40.909999999999997</v>
      </c>
      <c r="P1037" s="415">
        <v>9.2200000000000006</v>
      </c>
      <c r="Q1037" s="415">
        <v>4.79</v>
      </c>
      <c r="R1037" s="411">
        <f>SUM(Tabla28[[#This Row],[E cal]:[E ACS]])</f>
        <v>54.919999999999995</v>
      </c>
      <c r="T1037"/>
      <c r="V1037" s="410"/>
    </row>
    <row r="1038" spans="1:22">
      <c r="A1038" s="411" t="s">
        <v>1136</v>
      </c>
      <c r="B1038" s="412">
        <v>1037</v>
      </c>
      <c r="C1038" s="413" t="s">
        <v>1134</v>
      </c>
      <c r="D1038" s="413" t="s">
        <v>1133</v>
      </c>
      <c r="E1038" s="414" t="s">
        <v>1482</v>
      </c>
      <c r="F1038" s="413" t="s">
        <v>1107</v>
      </c>
      <c r="G1038" s="412" t="s">
        <v>1121</v>
      </c>
      <c r="H1038" s="414" t="str">
        <f t="shared" si="16"/>
        <v>BalearesBloqueSin_datoExistenteD1</v>
      </c>
      <c r="I1038" s="415">
        <v>144.13</v>
      </c>
      <c r="J1038" s="411" t="s">
        <v>758</v>
      </c>
      <c r="K1038" s="415">
        <v>250.79</v>
      </c>
      <c r="L1038" s="411" t="s">
        <v>758</v>
      </c>
      <c r="M1038" s="415">
        <v>21.07</v>
      </c>
      <c r="N1038" s="411" t="s">
        <v>758</v>
      </c>
      <c r="O1038" s="415">
        <v>54.77</v>
      </c>
      <c r="P1038" s="411" t="s">
        <v>758</v>
      </c>
      <c r="Q1038" s="415">
        <v>5.0999999999999996</v>
      </c>
      <c r="R1038" s="411">
        <f>SUM(Tabla28[[#This Row],[E cal]:[E ACS]])</f>
        <v>59.870000000000005</v>
      </c>
      <c r="T1038"/>
      <c r="V1038" s="410"/>
    </row>
    <row r="1039" spans="1:22">
      <c r="A1039" s="411" t="s">
        <v>1136</v>
      </c>
      <c r="B1039" s="412">
        <v>1038</v>
      </c>
      <c r="C1039" s="413" t="s">
        <v>1134</v>
      </c>
      <c r="D1039" s="413" t="s">
        <v>1133</v>
      </c>
      <c r="E1039" s="414" t="s">
        <v>1482</v>
      </c>
      <c r="F1039" s="413" t="s">
        <v>1107</v>
      </c>
      <c r="G1039" s="412" t="s">
        <v>1123</v>
      </c>
      <c r="H1039" s="414" t="str">
        <f t="shared" si="16"/>
        <v>BalearesBloqueSin_datoExistenteD2</v>
      </c>
      <c r="I1039" s="415">
        <v>144.13</v>
      </c>
      <c r="J1039" s="415">
        <v>12.76</v>
      </c>
      <c r="K1039" s="415">
        <v>250.79</v>
      </c>
      <c r="L1039" s="415">
        <v>13.02</v>
      </c>
      <c r="M1039" s="415">
        <v>20.88</v>
      </c>
      <c r="N1039" s="411" t="s">
        <v>758</v>
      </c>
      <c r="O1039" s="415">
        <v>54.77</v>
      </c>
      <c r="P1039" s="415">
        <v>3.19</v>
      </c>
      <c r="Q1039" s="415">
        <v>5.05</v>
      </c>
      <c r="R1039" s="411">
        <f>SUM(Tabla28[[#This Row],[E cal]:[E ACS]])</f>
        <v>63.01</v>
      </c>
      <c r="T1039"/>
      <c r="V1039" s="410"/>
    </row>
    <row r="1040" spans="1:22">
      <c r="A1040" s="411" t="s">
        <v>1136</v>
      </c>
      <c r="B1040" s="412">
        <v>1039</v>
      </c>
      <c r="C1040" s="413" t="s">
        <v>1134</v>
      </c>
      <c r="D1040" s="413" t="s">
        <v>1133</v>
      </c>
      <c r="E1040" s="414" t="s">
        <v>1482</v>
      </c>
      <c r="F1040" s="413" t="s">
        <v>1107</v>
      </c>
      <c r="G1040" s="412" t="s">
        <v>1124</v>
      </c>
      <c r="H1040" s="414" t="str">
        <f t="shared" si="16"/>
        <v>BalearesBloqueSin_datoExistenteD3</v>
      </c>
      <c r="I1040" s="415">
        <v>144.13</v>
      </c>
      <c r="J1040" s="415">
        <v>26.34</v>
      </c>
      <c r="K1040" s="415">
        <v>250.79</v>
      </c>
      <c r="L1040" s="415">
        <v>26.86</v>
      </c>
      <c r="M1040" s="415">
        <v>20.440000000000001</v>
      </c>
      <c r="N1040" s="411" t="s">
        <v>758</v>
      </c>
      <c r="O1040" s="415">
        <v>54.77</v>
      </c>
      <c r="P1040" s="415">
        <v>6.58</v>
      </c>
      <c r="Q1040" s="415">
        <v>4.95</v>
      </c>
      <c r="R1040" s="411">
        <f>SUM(Tabla28[[#This Row],[E cal]:[E ACS]])</f>
        <v>66.3</v>
      </c>
      <c r="T1040"/>
      <c r="V1040" s="410"/>
    </row>
    <row r="1041" spans="1:22">
      <c r="A1041" s="411" t="s">
        <v>1136</v>
      </c>
      <c r="B1041" s="412">
        <v>1040</v>
      </c>
      <c r="C1041" s="413" t="s">
        <v>1134</v>
      </c>
      <c r="D1041" s="413" t="s">
        <v>1133</v>
      </c>
      <c r="E1041" s="414" t="s">
        <v>1482</v>
      </c>
      <c r="F1041" s="413" t="s">
        <v>1107</v>
      </c>
      <c r="G1041" s="412" t="s">
        <v>1125</v>
      </c>
      <c r="H1041" s="414" t="str">
        <f t="shared" si="16"/>
        <v>BalearesBloqueSin_datoExistenteE1</v>
      </c>
      <c r="I1041" s="415">
        <v>189.47</v>
      </c>
      <c r="J1041" s="411" t="s">
        <v>758</v>
      </c>
      <c r="K1041" s="415">
        <v>337.25</v>
      </c>
      <c r="L1041" s="411" t="s">
        <v>758</v>
      </c>
      <c r="M1041" s="415">
        <v>21.51</v>
      </c>
      <c r="N1041" s="411" t="s">
        <v>758</v>
      </c>
      <c r="O1041" s="415">
        <v>77.680000000000007</v>
      </c>
      <c r="P1041" s="411" t="s">
        <v>758</v>
      </c>
      <c r="Q1041" s="415">
        <v>5.21</v>
      </c>
      <c r="R1041" s="411">
        <f>SUM(Tabla28[[#This Row],[E cal]:[E ACS]])</f>
        <v>82.89</v>
      </c>
      <c r="T1041"/>
      <c r="V1041" s="410"/>
    </row>
    <row r="1042" spans="1:22" ht="24">
      <c r="A1042" s="411" t="s">
        <v>1136</v>
      </c>
      <c r="B1042" s="412">
        <v>1041</v>
      </c>
      <c r="C1042" s="413" t="s">
        <v>1135</v>
      </c>
      <c r="D1042" s="413" t="s">
        <v>1089</v>
      </c>
      <c r="E1042" s="414" t="s">
        <v>1482</v>
      </c>
      <c r="F1042" s="413" t="s">
        <v>1090</v>
      </c>
      <c r="G1042" s="412" t="s">
        <v>1108</v>
      </c>
      <c r="H1042" s="414" t="str">
        <f t="shared" si="16"/>
        <v>Ceuta o MelillaUnifamiliarSin_datoNueva edificaciónA3</v>
      </c>
      <c r="I1042" s="415">
        <v>23.6</v>
      </c>
      <c r="J1042" s="415">
        <v>21.7</v>
      </c>
      <c r="K1042" s="415">
        <v>34.200000000000003</v>
      </c>
      <c r="L1042" s="415">
        <v>22.1</v>
      </c>
      <c r="M1042" s="415">
        <v>9.6300000000000008</v>
      </c>
      <c r="N1042" s="411" t="s">
        <v>758</v>
      </c>
      <c r="O1042" s="415">
        <v>7.5</v>
      </c>
      <c r="P1042" s="415">
        <v>5.4</v>
      </c>
      <c r="Q1042" s="415">
        <v>2.33</v>
      </c>
      <c r="R1042" s="411">
        <f>SUM(Tabla28[[#This Row],[E cal]:[E ACS]])</f>
        <v>15.23</v>
      </c>
      <c r="T1042"/>
      <c r="V1042" s="410"/>
    </row>
    <row r="1043" spans="1:22" ht="24">
      <c r="A1043" s="411" t="s">
        <v>1136</v>
      </c>
      <c r="B1043" s="412">
        <v>1042</v>
      </c>
      <c r="C1043" s="413" t="s">
        <v>1135</v>
      </c>
      <c r="D1043" s="413" t="s">
        <v>1089</v>
      </c>
      <c r="E1043" s="414" t="s">
        <v>1482</v>
      </c>
      <c r="F1043" s="413" t="s">
        <v>1090</v>
      </c>
      <c r="G1043" s="412" t="s">
        <v>1114</v>
      </c>
      <c r="H1043" s="414" t="str">
        <f t="shared" si="16"/>
        <v>Ceuta o MelillaUnifamiliarSin_datoNueva edificaciónA4</v>
      </c>
      <c r="I1043" s="415">
        <v>23.6</v>
      </c>
      <c r="J1043" s="415">
        <v>30.3</v>
      </c>
      <c r="K1043" s="415">
        <v>34.200000000000003</v>
      </c>
      <c r="L1043" s="415">
        <v>30.9</v>
      </c>
      <c r="M1043" s="415">
        <v>7.82</v>
      </c>
      <c r="N1043" s="411" t="s">
        <v>758</v>
      </c>
      <c r="O1043" s="415">
        <v>7.5</v>
      </c>
      <c r="P1043" s="415">
        <v>7.6</v>
      </c>
      <c r="Q1043" s="415">
        <v>1.89</v>
      </c>
      <c r="R1043" s="411">
        <f>SUM(Tabla28[[#This Row],[E cal]:[E ACS]])</f>
        <v>16.989999999999998</v>
      </c>
      <c r="T1043"/>
      <c r="V1043" s="410"/>
    </row>
    <row r="1044" spans="1:22" ht="24">
      <c r="A1044" s="411" t="s">
        <v>1136</v>
      </c>
      <c r="B1044" s="412">
        <v>1043</v>
      </c>
      <c r="C1044" s="413" t="s">
        <v>1135</v>
      </c>
      <c r="D1044" s="413" t="s">
        <v>1089</v>
      </c>
      <c r="E1044" s="414" t="s">
        <v>1482</v>
      </c>
      <c r="F1044" s="413" t="s">
        <v>1090</v>
      </c>
      <c r="G1044" s="412" t="s">
        <v>1115</v>
      </c>
      <c r="H1044" s="414" t="str">
        <f t="shared" si="16"/>
        <v>Ceuta o MelillaUnifamiliarSin_datoNueva edificaciónB3</v>
      </c>
      <c r="I1044" s="415">
        <v>33.5</v>
      </c>
      <c r="J1044" s="415">
        <v>21.7</v>
      </c>
      <c r="K1044" s="415">
        <v>48.5</v>
      </c>
      <c r="L1044" s="415">
        <v>22.1</v>
      </c>
      <c r="M1044" s="415">
        <v>11.39</v>
      </c>
      <c r="N1044" s="411" t="s">
        <v>758</v>
      </c>
      <c r="O1044" s="415">
        <v>10.7</v>
      </c>
      <c r="P1044" s="415">
        <v>5.4</v>
      </c>
      <c r="Q1044" s="415">
        <v>2.76</v>
      </c>
      <c r="R1044" s="411">
        <f>SUM(Tabla28[[#This Row],[E cal]:[E ACS]])</f>
        <v>18.86</v>
      </c>
      <c r="T1044"/>
      <c r="V1044" s="410"/>
    </row>
    <row r="1045" spans="1:22" ht="24">
      <c r="A1045" s="411" t="s">
        <v>1136</v>
      </c>
      <c r="B1045" s="412">
        <v>1044</v>
      </c>
      <c r="C1045" s="413" t="s">
        <v>1135</v>
      </c>
      <c r="D1045" s="413" t="s">
        <v>1089</v>
      </c>
      <c r="E1045" s="414" t="s">
        <v>1482</v>
      </c>
      <c r="F1045" s="413" t="s">
        <v>1090</v>
      </c>
      <c r="G1045" s="412" t="s">
        <v>1116</v>
      </c>
      <c r="H1045" s="414" t="str">
        <f t="shared" si="16"/>
        <v>Ceuta o MelillaUnifamiliarSin_datoNueva edificaciónB4</v>
      </c>
      <c r="I1045" s="415">
        <v>33.5</v>
      </c>
      <c r="J1045" s="415">
        <v>30.3</v>
      </c>
      <c r="K1045" s="415">
        <v>48.5</v>
      </c>
      <c r="L1045" s="415">
        <v>30.9</v>
      </c>
      <c r="M1045" s="415">
        <v>8.77</v>
      </c>
      <c r="N1045" s="411" t="s">
        <v>758</v>
      </c>
      <c r="O1045" s="415">
        <v>10.7</v>
      </c>
      <c r="P1045" s="415">
        <v>7.6</v>
      </c>
      <c r="Q1045" s="415">
        <v>2.12</v>
      </c>
      <c r="R1045" s="411">
        <f>SUM(Tabla28[[#This Row],[E cal]:[E ACS]])</f>
        <v>20.419999999999998</v>
      </c>
      <c r="T1045"/>
      <c r="V1045" s="410"/>
    </row>
    <row r="1046" spans="1:22" ht="24">
      <c r="A1046" s="411" t="s">
        <v>1136</v>
      </c>
      <c r="B1046" s="412">
        <v>1045</v>
      </c>
      <c r="C1046" s="413" t="s">
        <v>1135</v>
      </c>
      <c r="D1046" s="413" t="s">
        <v>1089</v>
      </c>
      <c r="E1046" s="414" t="s">
        <v>1482</v>
      </c>
      <c r="F1046" s="413" t="s">
        <v>1090</v>
      </c>
      <c r="G1046" s="412" t="s">
        <v>1117</v>
      </c>
      <c r="H1046" s="414" t="str">
        <f t="shared" si="16"/>
        <v>Ceuta o MelillaUnifamiliarSin_datoNueva edificaciónC1</v>
      </c>
      <c r="I1046" s="415">
        <v>53.3</v>
      </c>
      <c r="J1046" s="411" t="s">
        <v>758</v>
      </c>
      <c r="K1046" s="415">
        <v>77.2</v>
      </c>
      <c r="L1046" s="411" t="s">
        <v>758</v>
      </c>
      <c r="M1046" s="415">
        <v>19.54</v>
      </c>
      <c r="N1046" s="411" t="s">
        <v>758</v>
      </c>
      <c r="O1046" s="415">
        <v>17</v>
      </c>
      <c r="P1046" s="411" t="s">
        <v>758</v>
      </c>
      <c r="Q1046" s="415">
        <v>4.7300000000000004</v>
      </c>
      <c r="R1046" s="411">
        <f>SUM(Tabla28[[#This Row],[E cal]:[E ACS]])</f>
        <v>21.73</v>
      </c>
      <c r="T1046"/>
      <c r="V1046" s="410"/>
    </row>
    <row r="1047" spans="1:22" ht="24">
      <c r="A1047" s="411" t="s">
        <v>1136</v>
      </c>
      <c r="B1047" s="412">
        <v>1046</v>
      </c>
      <c r="C1047" s="413" t="s">
        <v>1135</v>
      </c>
      <c r="D1047" s="413" t="s">
        <v>1089</v>
      </c>
      <c r="E1047" s="414" t="s">
        <v>1482</v>
      </c>
      <c r="F1047" s="413" t="s">
        <v>1090</v>
      </c>
      <c r="G1047" s="412" t="s">
        <v>1118</v>
      </c>
      <c r="H1047" s="414" t="str">
        <f t="shared" si="16"/>
        <v>Ceuta o MelillaUnifamiliarSin_datoNueva edificaciónC2</v>
      </c>
      <c r="I1047" s="415">
        <v>53.3</v>
      </c>
      <c r="J1047" s="415">
        <v>10.7</v>
      </c>
      <c r="K1047" s="415">
        <v>77.2</v>
      </c>
      <c r="L1047" s="415">
        <v>10.9</v>
      </c>
      <c r="M1047" s="415">
        <v>19.29</v>
      </c>
      <c r="N1047" s="411" t="s">
        <v>758</v>
      </c>
      <c r="O1047" s="415">
        <v>17</v>
      </c>
      <c r="P1047" s="415">
        <v>2.7</v>
      </c>
      <c r="Q1047" s="415">
        <v>4.67</v>
      </c>
      <c r="R1047" s="411">
        <f>SUM(Tabla28[[#This Row],[E cal]:[E ACS]])</f>
        <v>24.369999999999997</v>
      </c>
      <c r="T1047"/>
      <c r="V1047" s="410"/>
    </row>
    <row r="1048" spans="1:22" ht="24">
      <c r="A1048" s="411" t="s">
        <v>1136</v>
      </c>
      <c r="B1048" s="412">
        <v>1047</v>
      </c>
      <c r="C1048" s="413" t="s">
        <v>1135</v>
      </c>
      <c r="D1048" s="413" t="s">
        <v>1089</v>
      </c>
      <c r="E1048" s="414" t="s">
        <v>1482</v>
      </c>
      <c r="F1048" s="413" t="s">
        <v>1090</v>
      </c>
      <c r="G1048" s="412" t="s">
        <v>1119</v>
      </c>
      <c r="H1048" s="414" t="str">
        <f t="shared" si="16"/>
        <v>Ceuta o MelillaUnifamiliarSin_datoNueva edificaciónC3</v>
      </c>
      <c r="I1048" s="415">
        <v>53.3</v>
      </c>
      <c r="J1048" s="415">
        <v>21.7</v>
      </c>
      <c r="K1048" s="415">
        <v>77.2</v>
      </c>
      <c r="L1048" s="415">
        <v>22.1</v>
      </c>
      <c r="M1048" s="415">
        <v>11.05</v>
      </c>
      <c r="N1048" s="411" t="s">
        <v>758</v>
      </c>
      <c r="O1048" s="415">
        <v>17</v>
      </c>
      <c r="P1048" s="415">
        <v>5.4</v>
      </c>
      <c r="Q1048" s="415">
        <v>2.68</v>
      </c>
      <c r="R1048" s="411">
        <f>SUM(Tabla28[[#This Row],[E cal]:[E ACS]])</f>
        <v>25.08</v>
      </c>
      <c r="T1048"/>
      <c r="V1048" s="410"/>
    </row>
    <row r="1049" spans="1:22" ht="24">
      <c r="A1049" s="411" t="s">
        <v>1136</v>
      </c>
      <c r="B1049" s="412">
        <v>1048</v>
      </c>
      <c r="C1049" s="413" t="s">
        <v>1135</v>
      </c>
      <c r="D1049" s="413" t="s">
        <v>1089</v>
      </c>
      <c r="E1049" s="414" t="s">
        <v>1482</v>
      </c>
      <c r="F1049" s="413" t="s">
        <v>1090</v>
      </c>
      <c r="G1049" s="412" t="s">
        <v>1120</v>
      </c>
      <c r="H1049" s="414" t="str">
        <f t="shared" si="16"/>
        <v>Ceuta o MelillaUnifamiliarSin_datoNueva edificaciónC4</v>
      </c>
      <c r="I1049" s="415">
        <v>53.3</v>
      </c>
      <c r="J1049" s="415">
        <v>30.3</v>
      </c>
      <c r="K1049" s="415">
        <v>77.2</v>
      </c>
      <c r="L1049" s="415">
        <v>30.9</v>
      </c>
      <c r="M1049" s="415">
        <v>9.42</v>
      </c>
      <c r="N1049" s="411" t="s">
        <v>758</v>
      </c>
      <c r="O1049" s="415">
        <v>17</v>
      </c>
      <c r="P1049" s="415">
        <v>7.6</v>
      </c>
      <c r="Q1049" s="415">
        <v>2.2799999999999998</v>
      </c>
      <c r="R1049" s="411">
        <f>SUM(Tabla28[[#This Row],[E cal]:[E ACS]])</f>
        <v>26.880000000000003</v>
      </c>
      <c r="T1049"/>
      <c r="V1049" s="410"/>
    </row>
    <row r="1050" spans="1:22" ht="24">
      <c r="A1050" s="411" t="s">
        <v>1136</v>
      </c>
      <c r="B1050" s="412">
        <v>1049</v>
      </c>
      <c r="C1050" s="413" t="s">
        <v>1135</v>
      </c>
      <c r="D1050" s="413" t="s">
        <v>1089</v>
      </c>
      <c r="E1050" s="414" t="s">
        <v>1482</v>
      </c>
      <c r="F1050" s="413" t="s">
        <v>1090</v>
      </c>
      <c r="G1050" s="412" t="s">
        <v>1121</v>
      </c>
      <c r="H1050" s="414" t="str">
        <f t="shared" si="16"/>
        <v>Ceuta o MelillaUnifamiliarSin_datoNueva edificaciónD1</v>
      </c>
      <c r="I1050" s="415">
        <v>78</v>
      </c>
      <c r="J1050" s="411" t="s">
        <v>758</v>
      </c>
      <c r="K1050" s="415">
        <v>113.1</v>
      </c>
      <c r="L1050" s="411" t="s">
        <v>758</v>
      </c>
      <c r="M1050" s="415">
        <v>20.16</v>
      </c>
      <c r="N1050" s="411" t="s">
        <v>758</v>
      </c>
      <c r="O1050" s="415">
        <v>25</v>
      </c>
      <c r="P1050" s="411" t="s">
        <v>758</v>
      </c>
      <c r="Q1050" s="415">
        <v>4.88</v>
      </c>
      <c r="R1050" s="411">
        <f>SUM(Tabla28[[#This Row],[E cal]:[E ACS]])</f>
        <v>29.88</v>
      </c>
      <c r="T1050"/>
      <c r="V1050" s="410"/>
    </row>
    <row r="1051" spans="1:22" ht="24">
      <c r="A1051" s="411" t="s">
        <v>1136</v>
      </c>
      <c r="B1051" s="412">
        <v>1050</v>
      </c>
      <c r="C1051" s="413" t="s">
        <v>1135</v>
      </c>
      <c r="D1051" s="413" t="s">
        <v>1089</v>
      </c>
      <c r="E1051" s="414" t="s">
        <v>1482</v>
      </c>
      <c r="F1051" s="413" t="s">
        <v>1090</v>
      </c>
      <c r="G1051" s="412" t="s">
        <v>1123</v>
      </c>
      <c r="H1051" s="414" t="str">
        <f t="shared" si="16"/>
        <v>Ceuta o MelillaUnifamiliarSin_datoNueva edificaciónD2</v>
      </c>
      <c r="I1051" s="415">
        <v>78</v>
      </c>
      <c r="J1051" s="415">
        <v>10.7</v>
      </c>
      <c r="K1051" s="415">
        <v>113.1</v>
      </c>
      <c r="L1051" s="415">
        <v>10.9</v>
      </c>
      <c r="M1051" s="415">
        <v>15.49</v>
      </c>
      <c r="N1051" s="411" t="s">
        <v>758</v>
      </c>
      <c r="O1051" s="415">
        <v>25</v>
      </c>
      <c r="P1051" s="415">
        <v>2.7</v>
      </c>
      <c r="Q1051" s="415">
        <v>3.75</v>
      </c>
      <c r="R1051" s="411">
        <f>SUM(Tabla28[[#This Row],[E cal]:[E ACS]])</f>
        <v>31.45</v>
      </c>
      <c r="T1051"/>
      <c r="V1051" s="410"/>
    </row>
    <row r="1052" spans="1:22" ht="24">
      <c r="A1052" s="411" t="s">
        <v>1136</v>
      </c>
      <c r="B1052" s="412">
        <v>1051</v>
      </c>
      <c r="C1052" s="413" t="s">
        <v>1135</v>
      </c>
      <c r="D1052" s="413" t="s">
        <v>1089</v>
      </c>
      <c r="E1052" s="414" t="s">
        <v>1482</v>
      </c>
      <c r="F1052" s="413" t="s">
        <v>1090</v>
      </c>
      <c r="G1052" s="412" t="s">
        <v>1124</v>
      </c>
      <c r="H1052" s="414" t="str">
        <f t="shared" si="16"/>
        <v>Ceuta o MelillaUnifamiliarSin_datoNueva edificaciónD3</v>
      </c>
      <c r="I1052" s="415">
        <v>78</v>
      </c>
      <c r="J1052" s="415">
        <v>21.7</v>
      </c>
      <c r="K1052" s="415">
        <v>113.1</v>
      </c>
      <c r="L1052" s="415">
        <v>22.1</v>
      </c>
      <c r="M1052" s="415">
        <v>11.16</v>
      </c>
      <c r="N1052" s="411" t="s">
        <v>758</v>
      </c>
      <c r="O1052" s="415">
        <v>25</v>
      </c>
      <c r="P1052" s="415">
        <v>5.4</v>
      </c>
      <c r="Q1052" s="415">
        <v>2.7</v>
      </c>
      <c r="R1052" s="411">
        <f>SUM(Tabla28[[#This Row],[E cal]:[E ACS]])</f>
        <v>33.1</v>
      </c>
      <c r="T1052"/>
      <c r="V1052" s="410"/>
    </row>
    <row r="1053" spans="1:22" ht="24">
      <c r="A1053" s="411" t="s">
        <v>1136</v>
      </c>
      <c r="B1053" s="412">
        <v>1052</v>
      </c>
      <c r="C1053" s="413" t="s">
        <v>1135</v>
      </c>
      <c r="D1053" s="413" t="s">
        <v>1089</v>
      </c>
      <c r="E1053" s="414" t="s">
        <v>1482</v>
      </c>
      <c r="F1053" s="413" t="s">
        <v>1090</v>
      </c>
      <c r="G1053" s="412" t="s">
        <v>1125</v>
      </c>
      <c r="H1053" s="414" t="str">
        <f t="shared" si="16"/>
        <v>Ceuta o MelillaUnifamiliarSin_datoNueva edificaciónE1</v>
      </c>
      <c r="I1053" s="415">
        <v>103.3</v>
      </c>
      <c r="J1053" s="411" t="s">
        <v>758</v>
      </c>
      <c r="K1053" s="415">
        <v>149.80000000000001</v>
      </c>
      <c r="L1053" s="411" t="s">
        <v>758</v>
      </c>
      <c r="M1053" s="415">
        <v>15.41</v>
      </c>
      <c r="N1053" s="411" t="s">
        <v>758</v>
      </c>
      <c r="O1053" s="415">
        <v>33.1</v>
      </c>
      <c r="P1053" s="411" t="s">
        <v>758</v>
      </c>
      <c r="Q1053" s="415">
        <v>3.73</v>
      </c>
      <c r="R1053" s="411">
        <f>SUM(Tabla28[[#This Row],[E cal]:[E ACS]])</f>
        <v>36.83</v>
      </c>
      <c r="T1053"/>
      <c r="V1053" s="410"/>
    </row>
    <row r="1054" spans="1:22" ht="24">
      <c r="A1054" s="411" t="s">
        <v>1136</v>
      </c>
      <c r="B1054" s="412">
        <v>1053</v>
      </c>
      <c r="C1054" s="413" t="s">
        <v>1135</v>
      </c>
      <c r="D1054" s="413" t="s">
        <v>1133</v>
      </c>
      <c r="E1054" s="414" t="s">
        <v>1482</v>
      </c>
      <c r="F1054" s="413" t="s">
        <v>1090</v>
      </c>
      <c r="G1054" s="412" t="s">
        <v>1108</v>
      </c>
      <c r="H1054" s="414" t="str">
        <f t="shared" si="16"/>
        <v>Ceuta o MelillaBloqueSin_datoNueva edificaciónA3</v>
      </c>
      <c r="I1054" s="415">
        <v>13.8</v>
      </c>
      <c r="J1054" s="415">
        <v>14.9</v>
      </c>
      <c r="K1054" s="415">
        <v>20</v>
      </c>
      <c r="L1054" s="415">
        <v>15.2</v>
      </c>
      <c r="M1054" s="415">
        <v>7.08</v>
      </c>
      <c r="N1054" s="411" t="s">
        <v>758</v>
      </c>
      <c r="O1054" s="415">
        <v>4.4000000000000004</v>
      </c>
      <c r="P1054" s="415">
        <v>3.7</v>
      </c>
      <c r="Q1054" s="415">
        <v>1.71</v>
      </c>
      <c r="R1054" s="411">
        <f>SUM(Tabla28[[#This Row],[E cal]:[E ACS]])</f>
        <v>9.8100000000000023</v>
      </c>
      <c r="T1054"/>
      <c r="V1054" s="410"/>
    </row>
    <row r="1055" spans="1:22" ht="24">
      <c r="A1055" s="411" t="s">
        <v>1136</v>
      </c>
      <c r="B1055" s="412">
        <v>1054</v>
      </c>
      <c r="C1055" s="413" t="s">
        <v>1135</v>
      </c>
      <c r="D1055" s="413" t="s">
        <v>1133</v>
      </c>
      <c r="E1055" s="414" t="s">
        <v>1482</v>
      </c>
      <c r="F1055" s="413" t="s">
        <v>1090</v>
      </c>
      <c r="G1055" s="412" t="s">
        <v>1114</v>
      </c>
      <c r="H1055" s="414" t="str">
        <f t="shared" si="16"/>
        <v>Ceuta o MelillaBloqueSin_datoNueva edificaciónA4</v>
      </c>
      <c r="I1055" s="415">
        <v>13.8</v>
      </c>
      <c r="J1055" s="415">
        <v>21</v>
      </c>
      <c r="K1055" s="415">
        <v>20</v>
      </c>
      <c r="L1055" s="415">
        <v>21.4</v>
      </c>
      <c r="M1055" s="415">
        <v>5.7</v>
      </c>
      <c r="N1055" s="411" t="s">
        <v>758</v>
      </c>
      <c r="O1055" s="415">
        <v>4.4000000000000004</v>
      </c>
      <c r="P1055" s="415">
        <v>5.2</v>
      </c>
      <c r="Q1055" s="415">
        <v>1.38</v>
      </c>
      <c r="R1055" s="411">
        <f>SUM(Tabla28[[#This Row],[E cal]:[E ACS]])</f>
        <v>10.98</v>
      </c>
      <c r="T1055"/>
      <c r="V1055" s="410"/>
    </row>
    <row r="1056" spans="1:22" ht="24">
      <c r="A1056" s="411" t="s">
        <v>1136</v>
      </c>
      <c r="B1056" s="412">
        <v>1055</v>
      </c>
      <c r="C1056" s="413" t="s">
        <v>1135</v>
      </c>
      <c r="D1056" s="413" t="s">
        <v>1133</v>
      </c>
      <c r="E1056" s="414" t="s">
        <v>1482</v>
      </c>
      <c r="F1056" s="413" t="s">
        <v>1090</v>
      </c>
      <c r="G1056" s="412" t="s">
        <v>1115</v>
      </c>
      <c r="H1056" s="414" t="str">
        <f t="shared" si="16"/>
        <v>Ceuta o MelillaBloqueSin_datoNueva edificaciónB3</v>
      </c>
      <c r="I1056" s="415">
        <v>20.9</v>
      </c>
      <c r="J1056" s="415">
        <v>14.9</v>
      </c>
      <c r="K1056" s="415">
        <v>30.3</v>
      </c>
      <c r="L1056" s="415">
        <v>15.2</v>
      </c>
      <c r="M1056" s="415">
        <v>8.32</v>
      </c>
      <c r="N1056" s="411" t="s">
        <v>758</v>
      </c>
      <c r="O1056" s="415">
        <v>6.7</v>
      </c>
      <c r="P1056" s="415">
        <v>3.7</v>
      </c>
      <c r="Q1056" s="415">
        <v>2.0099999999999998</v>
      </c>
      <c r="R1056" s="411">
        <f>SUM(Tabla28[[#This Row],[E cal]:[E ACS]])</f>
        <v>12.41</v>
      </c>
      <c r="T1056"/>
      <c r="V1056" s="410"/>
    </row>
    <row r="1057" spans="1:22" ht="24">
      <c r="A1057" s="411" t="s">
        <v>1136</v>
      </c>
      <c r="B1057" s="412">
        <v>1056</v>
      </c>
      <c r="C1057" s="413" t="s">
        <v>1135</v>
      </c>
      <c r="D1057" s="413" t="s">
        <v>1133</v>
      </c>
      <c r="E1057" s="414" t="s">
        <v>1482</v>
      </c>
      <c r="F1057" s="413" t="s">
        <v>1090</v>
      </c>
      <c r="G1057" s="412" t="s">
        <v>1116</v>
      </c>
      <c r="H1057" s="414" t="str">
        <f t="shared" si="16"/>
        <v>Ceuta o MelillaBloqueSin_datoNueva edificaciónB4</v>
      </c>
      <c r="I1057" s="415">
        <v>20.9</v>
      </c>
      <c r="J1057" s="415">
        <v>21</v>
      </c>
      <c r="K1057" s="415">
        <v>30.3</v>
      </c>
      <c r="L1057" s="415">
        <v>21.4</v>
      </c>
      <c r="M1057" s="415">
        <v>6.45</v>
      </c>
      <c r="N1057" s="411" t="s">
        <v>758</v>
      </c>
      <c r="O1057" s="415">
        <v>6.7</v>
      </c>
      <c r="P1057" s="415">
        <v>5.2</v>
      </c>
      <c r="Q1057" s="415">
        <v>1.56</v>
      </c>
      <c r="R1057" s="411">
        <f>SUM(Tabla28[[#This Row],[E cal]:[E ACS]])</f>
        <v>13.46</v>
      </c>
      <c r="T1057"/>
      <c r="V1057" s="410"/>
    </row>
    <row r="1058" spans="1:22" ht="24">
      <c r="A1058" s="411" t="s">
        <v>1136</v>
      </c>
      <c r="B1058" s="412">
        <v>1057</v>
      </c>
      <c r="C1058" s="413" t="s">
        <v>1135</v>
      </c>
      <c r="D1058" s="413" t="s">
        <v>1133</v>
      </c>
      <c r="E1058" s="414" t="s">
        <v>1482</v>
      </c>
      <c r="F1058" s="413" t="s">
        <v>1090</v>
      </c>
      <c r="G1058" s="412" t="s">
        <v>1117</v>
      </c>
      <c r="H1058" s="414" t="str">
        <f t="shared" si="16"/>
        <v>Ceuta o MelillaBloqueSin_datoNueva edificaciónC1</v>
      </c>
      <c r="I1058" s="415">
        <v>35.200000000000003</v>
      </c>
      <c r="J1058" s="411" t="s">
        <v>758</v>
      </c>
      <c r="K1058" s="415">
        <v>51</v>
      </c>
      <c r="L1058" s="411" t="s">
        <v>758</v>
      </c>
      <c r="M1058" s="415">
        <v>14.31</v>
      </c>
      <c r="N1058" s="411" t="s">
        <v>758</v>
      </c>
      <c r="O1058" s="415">
        <v>11.3</v>
      </c>
      <c r="P1058" s="411" t="s">
        <v>758</v>
      </c>
      <c r="Q1058" s="415">
        <v>3.46</v>
      </c>
      <c r="R1058" s="411">
        <f>SUM(Tabla28[[#This Row],[E cal]:[E ACS]])</f>
        <v>14.760000000000002</v>
      </c>
      <c r="T1058"/>
      <c r="V1058" s="410"/>
    </row>
    <row r="1059" spans="1:22" ht="24">
      <c r="A1059" s="411" t="s">
        <v>1136</v>
      </c>
      <c r="B1059" s="412">
        <v>1058</v>
      </c>
      <c r="C1059" s="413" t="s">
        <v>1135</v>
      </c>
      <c r="D1059" s="413" t="s">
        <v>1133</v>
      </c>
      <c r="E1059" s="414" t="s">
        <v>1482</v>
      </c>
      <c r="F1059" s="413" t="s">
        <v>1090</v>
      </c>
      <c r="G1059" s="412" t="s">
        <v>1118</v>
      </c>
      <c r="H1059" s="414" t="str">
        <f t="shared" si="16"/>
        <v>Ceuta o MelillaBloqueSin_datoNueva edificaciónC2</v>
      </c>
      <c r="I1059" s="415">
        <v>35.200000000000003</v>
      </c>
      <c r="J1059" s="415">
        <v>7.1</v>
      </c>
      <c r="K1059" s="415">
        <v>51</v>
      </c>
      <c r="L1059" s="415">
        <v>7.2</v>
      </c>
      <c r="M1059" s="415">
        <v>14.18</v>
      </c>
      <c r="N1059" s="411" t="s">
        <v>758</v>
      </c>
      <c r="O1059" s="415">
        <v>11.3</v>
      </c>
      <c r="P1059" s="415">
        <v>1.8</v>
      </c>
      <c r="Q1059" s="415">
        <v>3.43</v>
      </c>
      <c r="R1059" s="411">
        <f>SUM(Tabla28[[#This Row],[E cal]:[E ACS]])</f>
        <v>16.53</v>
      </c>
      <c r="T1059"/>
      <c r="V1059" s="410"/>
    </row>
    <row r="1060" spans="1:22" ht="24">
      <c r="A1060" s="411" t="s">
        <v>1136</v>
      </c>
      <c r="B1060" s="412">
        <v>1059</v>
      </c>
      <c r="C1060" s="413" t="s">
        <v>1135</v>
      </c>
      <c r="D1060" s="413" t="s">
        <v>1133</v>
      </c>
      <c r="E1060" s="414" t="s">
        <v>1482</v>
      </c>
      <c r="F1060" s="413" t="s">
        <v>1090</v>
      </c>
      <c r="G1060" s="412" t="s">
        <v>1119</v>
      </c>
      <c r="H1060" s="414" t="str">
        <f t="shared" si="16"/>
        <v>Ceuta o MelillaBloqueSin_datoNueva edificaciónC3</v>
      </c>
      <c r="I1060" s="415">
        <v>35.200000000000003</v>
      </c>
      <c r="J1060" s="415">
        <v>14.9</v>
      </c>
      <c r="K1060" s="415">
        <v>51</v>
      </c>
      <c r="L1060" s="415">
        <v>15.2</v>
      </c>
      <c r="M1060" s="415">
        <v>8.1</v>
      </c>
      <c r="N1060" s="411" t="s">
        <v>758</v>
      </c>
      <c r="O1060" s="415">
        <v>11.3</v>
      </c>
      <c r="P1060" s="415">
        <v>3.7</v>
      </c>
      <c r="Q1060" s="415">
        <v>1.96</v>
      </c>
      <c r="R1060" s="411">
        <f>SUM(Tabla28[[#This Row],[E cal]:[E ACS]])</f>
        <v>16.96</v>
      </c>
      <c r="T1060"/>
      <c r="V1060" s="410"/>
    </row>
    <row r="1061" spans="1:22" ht="24">
      <c r="A1061" s="411" t="s">
        <v>1136</v>
      </c>
      <c r="B1061" s="412">
        <v>1060</v>
      </c>
      <c r="C1061" s="413" t="s">
        <v>1135</v>
      </c>
      <c r="D1061" s="413" t="s">
        <v>1133</v>
      </c>
      <c r="E1061" s="414" t="s">
        <v>1482</v>
      </c>
      <c r="F1061" s="413" t="s">
        <v>1090</v>
      </c>
      <c r="G1061" s="412" t="s">
        <v>1120</v>
      </c>
      <c r="H1061" s="414" t="str">
        <f t="shared" si="16"/>
        <v>Ceuta o MelillaBloqueSin_datoNueva edificaciónC4</v>
      </c>
      <c r="I1061" s="415">
        <v>35.200000000000003</v>
      </c>
      <c r="J1061" s="415">
        <v>21</v>
      </c>
      <c r="K1061" s="415">
        <v>51</v>
      </c>
      <c r="L1061" s="415">
        <v>21.4</v>
      </c>
      <c r="M1061" s="415">
        <v>6.92</v>
      </c>
      <c r="N1061" s="411" t="s">
        <v>758</v>
      </c>
      <c r="O1061" s="415">
        <v>11.3</v>
      </c>
      <c r="P1061" s="415">
        <v>5.2</v>
      </c>
      <c r="Q1061" s="415">
        <v>1.68</v>
      </c>
      <c r="R1061" s="411">
        <f>SUM(Tabla28[[#This Row],[E cal]:[E ACS]])</f>
        <v>18.18</v>
      </c>
      <c r="T1061"/>
      <c r="V1061" s="410"/>
    </row>
    <row r="1062" spans="1:22" ht="24">
      <c r="A1062" s="411" t="s">
        <v>1136</v>
      </c>
      <c r="B1062" s="412">
        <v>1061</v>
      </c>
      <c r="C1062" s="413" t="s">
        <v>1135</v>
      </c>
      <c r="D1062" s="413" t="s">
        <v>1133</v>
      </c>
      <c r="E1062" s="414" t="s">
        <v>1482</v>
      </c>
      <c r="F1062" s="413" t="s">
        <v>1090</v>
      </c>
      <c r="G1062" s="412" t="s">
        <v>1121</v>
      </c>
      <c r="H1062" s="414" t="str">
        <f t="shared" si="16"/>
        <v>Ceuta o MelillaBloqueSin_datoNueva edificaciónD1</v>
      </c>
      <c r="I1062" s="415">
        <v>53</v>
      </c>
      <c r="J1062" s="411" t="s">
        <v>758</v>
      </c>
      <c r="K1062" s="415">
        <v>76.8</v>
      </c>
      <c r="L1062" s="411" t="s">
        <v>758</v>
      </c>
      <c r="M1062" s="415">
        <v>14.75</v>
      </c>
      <c r="N1062" s="411" t="s">
        <v>758</v>
      </c>
      <c r="O1062" s="415">
        <v>17</v>
      </c>
      <c r="P1062" s="411" t="s">
        <v>758</v>
      </c>
      <c r="Q1062" s="415">
        <v>3.57</v>
      </c>
      <c r="R1062" s="411">
        <f>SUM(Tabla28[[#This Row],[E cal]:[E ACS]])</f>
        <v>20.57</v>
      </c>
      <c r="T1062"/>
      <c r="V1062" s="410"/>
    </row>
    <row r="1063" spans="1:22" ht="24">
      <c r="A1063" s="411" t="s">
        <v>1136</v>
      </c>
      <c r="B1063" s="412">
        <v>1062</v>
      </c>
      <c r="C1063" s="413" t="s">
        <v>1135</v>
      </c>
      <c r="D1063" s="413" t="s">
        <v>1133</v>
      </c>
      <c r="E1063" s="414" t="s">
        <v>1482</v>
      </c>
      <c r="F1063" s="413" t="s">
        <v>1090</v>
      </c>
      <c r="G1063" s="412" t="s">
        <v>1123</v>
      </c>
      <c r="H1063" s="414" t="str">
        <f t="shared" si="16"/>
        <v>Ceuta o MelillaBloqueSin_datoNueva edificaciónD2</v>
      </c>
      <c r="I1063" s="415">
        <v>53</v>
      </c>
      <c r="J1063" s="415">
        <v>7.1</v>
      </c>
      <c r="K1063" s="415">
        <v>76.8</v>
      </c>
      <c r="L1063" s="415">
        <v>7.2</v>
      </c>
      <c r="M1063" s="415">
        <v>11.37</v>
      </c>
      <c r="N1063" s="411" t="s">
        <v>758</v>
      </c>
      <c r="O1063" s="415">
        <v>17</v>
      </c>
      <c r="P1063" s="415">
        <v>1.8</v>
      </c>
      <c r="Q1063" s="415">
        <v>2.75</v>
      </c>
      <c r="R1063" s="411">
        <f>SUM(Tabla28[[#This Row],[E cal]:[E ACS]])</f>
        <v>21.55</v>
      </c>
      <c r="T1063"/>
      <c r="V1063" s="410"/>
    </row>
    <row r="1064" spans="1:22" ht="24">
      <c r="A1064" s="411" t="s">
        <v>1136</v>
      </c>
      <c r="B1064" s="412">
        <v>1063</v>
      </c>
      <c r="C1064" s="413" t="s">
        <v>1135</v>
      </c>
      <c r="D1064" s="413" t="s">
        <v>1133</v>
      </c>
      <c r="E1064" s="414" t="s">
        <v>1482</v>
      </c>
      <c r="F1064" s="413" t="s">
        <v>1090</v>
      </c>
      <c r="G1064" s="412" t="s">
        <v>1124</v>
      </c>
      <c r="H1064" s="414" t="str">
        <f t="shared" si="16"/>
        <v>Ceuta o MelillaBloqueSin_datoNueva edificaciónD3</v>
      </c>
      <c r="I1064" s="415">
        <v>53</v>
      </c>
      <c r="J1064" s="415">
        <v>14.9</v>
      </c>
      <c r="K1064" s="415">
        <v>76.8</v>
      </c>
      <c r="L1064" s="415">
        <v>15.2</v>
      </c>
      <c r="M1064" s="415">
        <v>8.17</v>
      </c>
      <c r="N1064" s="411" t="s">
        <v>758</v>
      </c>
      <c r="O1064" s="415">
        <v>17</v>
      </c>
      <c r="P1064" s="415">
        <v>3.7</v>
      </c>
      <c r="Q1064" s="415">
        <v>1.98</v>
      </c>
      <c r="R1064" s="411">
        <f>SUM(Tabla28[[#This Row],[E cal]:[E ACS]])</f>
        <v>22.68</v>
      </c>
      <c r="T1064"/>
      <c r="V1064" s="410"/>
    </row>
    <row r="1065" spans="1:22" ht="24">
      <c r="A1065" s="411" t="s">
        <v>1136</v>
      </c>
      <c r="B1065" s="412">
        <v>1064</v>
      </c>
      <c r="C1065" s="413" t="s">
        <v>1135</v>
      </c>
      <c r="D1065" s="413" t="s">
        <v>1133</v>
      </c>
      <c r="E1065" s="414" t="s">
        <v>1482</v>
      </c>
      <c r="F1065" s="413" t="s">
        <v>1090</v>
      </c>
      <c r="G1065" s="412" t="s">
        <v>1125</v>
      </c>
      <c r="H1065" s="414" t="str">
        <f t="shared" si="16"/>
        <v>Ceuta o MelillaBloqueSin_datoNueva edificaciónE1</v>
      </c>
      <c r="I1065" s="415">
        <v>71.2</v>
      </c>
      <c r="J1065" s="411" t="s">
        <v>758</v>
      </c>
      <c r="K1065" s="415">
        <v>103.2</v>
      </c>
      <c r="L1065" s="411" t="s">
        <v>758</v>
      </c>
      <c r="M1065" s="415">
        <v>11.29</v>
      </c>
      <c r="N1065" s="411" t="s">
        <v>758</v>
      </c>
      <c r="O1065" s="415">
        <v>22.8</v>
      </c>
      <c r="P1065" s="411" t="s">
        <v>758</v>
      </c>
      <c r="Q1065" s="415">
        <v>2.73</v>
      </c>
      <c r="R1065" s="411">
        <f>SUM(Tabla28[[#This Row],[E cal]:[E ACS]])</f>
        <v>25.53</v>
      </c>
      <c r="T1065"/>
      <c r="V1065" s="410"/>
    </row>
    <row r="1066" spans="1:22">
      <c r="A1066" s="411" t="s">
        <v>1136</v>
      </c>
      <c r="B1066" s="412">
        <v>1065</v>
      </c>
      <c r="C1066" s="413" t="s">
        <v>1135</v>
      </c>
      <c r="D1066" s="413" t="s">
        <v>1089</v>
      </c>
      <c r="E1066" s="414" t="s">
        <v>1482</v>
      </c>
      <c r="F1066" s="413" t="s">
        <v>1107</v>
      </c>
      <c r="G1066" s="412" t="s">
        <v>1108</v>
      </c>
      <c r="H1066" s="414" t="str">
        <f t="shared" si="16"/>
        <v>Ceuta o MelillaUnifamiliarSin_datoExistenteA3</v>
      </c>
      <c r="I1066" s="415">
        <v>62.5</v>
      </c>
      <c r="J1066" s="415">
        <v>36.67</v>
      </c>
      <c r="K1066" s="415">
        <v>118.13</v>
      </c>
      <c r="L1066" s="415">
        <v>37.4</v>
      </c>
      <c r="M1066" s="415">
        <v>26.27</v>
      </c>
      <c r="N1066" s="411" t="s">
        <v>758</v>
      </c>
      <c r="O1066" s="415">
        <v>28.75</v>
      </c>
      <c r="P1066" s="415">
        <v>9.17</v>
      </c>
      <c r="Q1066" s="415">
        <v>6.36</v>
      </c>
      <c r="R1066" s="411">
        <f>SUM(Tabla28[[#This Row],[E cal]:[E ACS]])</f>
        <v>44.28</v>
      </c>
      <c r="T1066"/>
      <c r="V1066" s="410"/>
    </row>
    <row r="1067" spans="1:22">
      <c r="A1067" s="411" t="s">
        <v>1136</v>
      </c>
      <c r="B1067" s="412">
        <v>1066</v>
      </c>
      <c r="C1067" s="413" t="s">
        <v>1135</v>
      </c>
      <c r="D1067" s="413" t="s">
        <v>1089</v>
      </c>
      <c r="E1067" s="414" t="s">
        <v>1482</v>
      </c>
      <c r="F1067" s="413" t="s">
        <v>1107</v>
      </c>
      <c r="G1067" s="412" t="s">
        <v>1114</v>
      </c>
      <c r="H1067" s="414" t="str">
        <f t="shared" si="16"/>
        <v>Ceuta o MelillaUnifamiliarSin_datoExistenteA4</v>
      </c>
      <c r="I1067" s="415">
        <v>62.5</v>
      </c>
      <c r="J1067" s="415">
        <v>50.93</v>
      </c>
      <c r="K1067" s="415">
        <v>118.13</v>
      </c>
      <c r="L1067" s="415">
        <v>51.95</v>
      </c>
      <c r="M1067" s="415">
        <v>26.06</v>
      </c>
      <c r="N1067" s="411" t="s">
        <v>758</v>
      </c>
      <c r="O1067" s="415">
        <v>28.75</v>
      </c>
      <c r="P1067" s="415">
        <v>12.73</v>
      </c>
      <c r="Q1067" s="415">
        <v>6.31</v>
      </c>
      <c r="R1067" s="411">
        <f>SUM(Tabla28[[#This Row],[E cal]:[E ACS]])</f>
        <v>47.790000000000006</v>
      </c>
      <c r="T1067"/>
      <c r="V1067" s="410"/>
    </row>
    <row r="1068" spans="1:22">
      <c r="A1068" s="411" t="s">
        <v>1136</v>
      </c>
      <c r="B1068" s="412">
        <v>1067</v>
      </c>
      <c r="C1068" s="413" t="s">
        <v>1135</v>
      </c>
      <c r="D1068" s="413" t="s">
        <v>1089</v>
      </c>
      <c r="E1068" s="414" t="s">
        <v>1482</v>
      </c>
      <c r="F1068" s="413" t="s">
        <v>1107</v>
      </c>
      <c r="G1068" s="412" t="s">
        <v>1115</v>
      </c>
      <c r="H1068" s="414" t="str">
        <f t="shared" si="16"/>
        <v>Ceuta o MelillaUnifamiliarSin_datoExistenteB3</v>
      </c>
      <c r="I1068" s="415">
        <v>83.56</v>
      </c>
      <c r="J1068" s="415">
        <v>36.67</v>
      </c>
      <c r="K1068" s="415">
        <v>165.45</v>
      </c>
      <c r="L1068" s="415">
        <v>37.4</v>
      </c>
      <c r="M1068" s="415">
        <v>26.75</v>
      </c>
      <c r="N1068" s="411" t="s">
        <v>758</v>
      </c>
      <c r="O1068" s="415">
        <v>39.270000000000003</v>
      </c>
      <c r="P1068" s="415">
        <v>9.17</v>
      </c>
      <c r="Q1068" s="415">
        <v>6.48</v>
      </c>
      <c r="R1068" s="411">
        <f>SUM(Tabla28[[#This Row],[E cal]:[E ACS]])</f>
        <v>54.92</v>
      </c>
      <c r="T1068"/>
      <c r="V1068" s="410"/>
    </row>
    <row r="1069" spans="1:22">
      <c r="A1069" s="411" t="s">
        <v>1136</v>
      </c>
      <c r="B1069" s="412">
        <v>1068</v>
      </c>
      <c r="C1069" s="413" t="s">
        <v>1135</v>
      </c>
      <c r="D1069" s="413" t="s">
        <v>1089</v>
      </c>
      <c r="E1069" s="414" t="s">
        <v>1482</v>
      </c>
      <c r="F1069" s="413" t="s">
        <v>1107</v>
      </c>
      <c r="G1069" s="412" t="s">
        <v>1116</v>
      </c>
      <c r="H1069" s="414" t="str">
        <f t="shared" si="16"/>
        <v>Ceuta o MelillaUnifamiliarSin_datoExistenteB4</v>
      </c>
      <c r="I1069" s="415">
        <v>83.56</v>
      </c>
      <c r="J1069" s="415">
        <v>50.93</v>
      </c>
      <c r="K1069" s="415">
        <v>165.45</v>
      </c>
      <c r="L1069" s="415">
        <v>51.95</v>
      </c>
      <c r="M1069" s="415">
        <v>26.32</v>
      </c>
      <c r="N1069" s="411" t="s">
        <v>758</v>
      </c>
      <c r="O1069" s="415">
        <v>39.270000000000003</v>
      </c>
      <c r="P1069" s="415">
        <v>12.73</v>
      </c>
      <c r="Q1069" s="415">
        <v>6.37</v>
      </c>
      <c r="R1069" s="411">
        <f>SUM(Tabla28[[#This Row],[E cal]:[E ACS]])</f>
        <v>58.37</v>
      </c>
      <c r="T1069"/>
      <c r="V1069" s="410"/>
    </row>
    <row r="1070" spans="1:22">
      <c r="A1070" s="411" t="s">
        <v>1136</v>
      </c>
      <c r="B1070" s="412">
        <v>1069</v>
      </c>
      <c r="C1070" s="413" t="s">
        <v>1135</v>
      </c>
      <c r="D1070" s="413" t="s">
        <v>1089</v>
      </c>
      <c r="E1070" s="414" t="s">
        <v>1482</v>
      </c>
      <c r="F1070" s="413" t="s">
        <v>1107</v>
      </c>
      <c r="G1070" s="412" t="s">
        <v>1117</v>
      </c>
      <c r="H1070" s="414" t="str">
        <f t="shared" si="16"/>
        <v>Ceuta o MelillaUnifamiliarSin_datoExistenteC1</v>
      </c>
      <c r="I1070" s="415">
        <v>125.68</v>
      </c>
      <c r="J1070" s="411" t="s">
        <v>758</v>
      </c>
      <c r="K1070" s="415">
        <v>226.22</v>
      </c>
      <c r="L1070" s="411" t="s">
        <v>758</v>
      </c>
      <c r="M1070" s="415">
        <v>27.91</v>
      </c>
      <c r="N1070" s="411" t="s">
        <v>758</v>
      </c>
      <c r="O1070" s="415">
        <v>51.53</v>
      </c>
      <c r="P1070" s="411" t="s">
        <v>758</v>
      </c>
      <c r="Q1070" s="415">
        <v>6.76</v>
      </c>
      <c r="R1070" s="411">
        <f>SUM(Tabla28[[#This Row],[E cal]:[E ACS]])</f>
        <v>58.29</v>
      </c>
      <c r="T1070"/>
      <c r="V1070" s="410"/>
    </row>
    <row r="1071" spans="1:22">
      <c r="A1071" s="411" t="s">
        <v>1136</v>
      </c>
      <c r="B1071" s="412">
        <v>1070</v>
      </c>
      <c r="C1071" s="413" t="s">
        <v>1135</v>
      </c>
      <c r="D1071" s="413" t="s">
        <v>1089</v>
      </c>
      <c r="E1071" s="414" t="s">
        <v>1482</v>
      </c>
      <c r="F1071" s="413" t="s">
        <v>1107</v>
      </c>
      <c r="G1071" s="412" t="s">
        <v>1118</v>
      </c>
      <c r="H1071" s="414" t="str">
        <f t="shared" si="16"/>
        <v>Ceuta o MelillaUnifamiliarSin_datoExistenteC2</v>
      </c>
      <c r="I1071" s="415">
        <v>125.68</v>
      </c>
      <c r="J1071" s="415">
        <v>18.329999999999998</v>
      </c>
      <c r="K1071" s="415">
        <v>226.22</v>
      </c>
      <c r="L1071" s="415">
        <v>18.7</v>
      </c>
      <c r="M1071" s="415">
        <v>27.55</v>
      </c>
      <c r="N1071" s="411" t="s">
        <v>758</v>
      </c>
      <c r="O1071" s="415">
        <v>51.53</v>
      </c>
      <c r="P1071" s="415">
        <v>4.58</v>
      </c>
      <c r="Q1071" s="415">
        <v>6.67</v>
      </c>
      <c r="R1071" s="411">
        <f>SUM(Tabla28[[#This Row],[E cal]:[E ACS]])</f>
        <v>62.78</v>
      </c>
      <c r="T1071"/>
      <c r="V1071" s="410"/>
    </row>
    <row r="1072" spans="1:22">
      <c r="A1072" s="411" t="s">
        <v>1136</v>
      </c>
      <c r="B1072" s="412">
        <v>1071</v>
      </c>
      <c r="C1072" s="413" t="s">
        <v>1135</v>
      </c>
      <c r="D1072" s="413" t="s">
        <v>1089</v>
      </c>
      <c r="E1072" s="414" t="s">
        <v>1482</v>
      </c>
      <c r="F1072" s="413" t="s">
        <v>1107</v>
      </c>
      <c r="G1072" s="412" t="s">
        <v>1119</v>
      </c>
      <c r="H1072" s="414" t="str">
        <f t="shared" si="16"/>
        <v>Ceuta o MelillaUnifamiliarSin_datoExistenteC3</v>
      </c>
      <c r="I1072" s="415">
        <v>125.68</v>
      </c>
      <c r="J1072" s="415">
        <v>36.67</v>
      </c>
      <c r="K1072" s="415">
        <v>226.22</v>
      </c>
      <c r="L1072" s="415">
        <v>37.4</v>
      </c>
      <c r="M1072" s="415">
        <v>27.63</v>
      </c>
      <c r="N1072" s="411" t="s">
        <v>758</v>
      </c>
      <c r="O1072" s="415">
        <v>51.53</v>
      </c>
      <c r="P1072" s="415">
        <v>9.17</v>
      </c>
      <c r="Q1072" s="415">
        <v>6.69</v>
      </c>
      <c r="R1072" s="411">
        <f>SUM(Tabla28[[#This Row],[E cal]:[E ACS]])</f>
        <v>67.39</v>
      </c>
      <c r="T1072"/>
      <c r="V1072" s="410"/>
    </row>
    <row r="1073" spans="1:22">
      <c r="A1073" s="411" t="s">
        <v>1136</v>
      </c>
      <c r="B1073" s="412">
        <v>1072</v>
      </c>
      <c r="C1073" s="413" t="s">
        <v>1135</v>
      </c>
      <c r="D1073" s="413" t="s">
        <v>1089</v>
      </c>
      <c r="E1073" s="414" t="s">
        <v>1482</v>
      </c>
      <c r="F1073" s="413" t="s">
        <v>1107</v>
      </c>
      <c r="G1073" s="412" t="s">
        <v>1120</v>
      </c>
      <c r="H1073" s="414" t="str">
        <f t="shared" si="16"/>
        <v>Ceuta o MelillaUnifamiliarSin_datoExistenteC4</v>
      </c>
      <c r="I1073" s="415">
        <v>125.68</v>
      </c>
      <c r="J1073" s="415">
        <v>50.93</v>
      </c>
      <c r="K1073" s="415">
        <v>226.22</v>
      </c>
      <c r="L1073" s="415">
        <v>51.95</v>
      </c>
      <c r="M1073" s="415">
        <v>26.93</v>
      </c>
      <c r="N1073" s="411" t="s">
        <v>758</v>
      </c>
      <c r="O1073" s="415">
        <v>51.53</v>
      </c>
      <c r="P1073" s="415">
        <v>12.73</v>
      </c>
      <c r="Q1073" s="415">
        <v>6.52</v>
      </c>
      <c r="R1073" s="411">
        <f>SUM(Tabla28[[#This Row],[E cal]:[E ACS]])</f>
        <v>70.78</v>
      </c>
      <c r="T1073"/>
      <c r="V1073" s="410"/>
    </row>
    <row r="1074" spans="1:22">
      <c r="A1074" s="411" t="s">
        <v>1136</v>
      </c>
      <c r="B1074" s="412">
        <v>1073</v>
      </c>
      <c r="C1074" s="413" t="s">
        <v>1135</v>
      </c>
      <c r="D1074" s="413" t="s">
        <v>1089</v>
      </c>
      <c r="E1074" s="414" t="s">
        <v>1482</v>
      </c>
      <c r="F1074" s="413" t="s">
        <v>1107</v>
      </c>
      <c r="G1074" s="412" t="s">
        <v>1121</v>
      </c>
      <c r="H1074" s="414" t="str">
        <f t="shared" si="16"/>
        <v>Ceuta o MelillaUnifamiliarSin_datoExistenteD1</v>
      </c>
      <c r="I1074" s="415">
        <v>178.33</v>
      </c>
      <c r="J1074" s="411" t="s">
        <v>758</v>
      </c>
      <c r="K1074" s="415">
        <v>310.29000000000002</v>
      </c>
      <c r="L1074" s="411" t="s">
        <v>758</v>
      </c>
      <c r="M1074" s="415">
        <v>28.79</v>
      </c>
      <c r="N1074" s="411" t="s">
        <v>758</v>
      </c>
      <c r="O1074" s="415">
        <v>67.77</v>
      </c>
      <c r="P1074" s="411" t="s">
        <v>758</v>
      </c>
      <c r="Q1074" s="415">
        <v>6.97</v>
      </c>
      <c r="R1074" s="411">
        <f>SUM(Tabla28[[#This Row],[E cal]:[E ACS]])</f>
        <v>74.739999999999995</v>
      </c>
      <c r="T1074"/>
      <c r="V1074" s="410"/>
    </row>
    <row r="1075" spans="1:22">
      <c r="A1075" s="411" t="s">
        <v>1136</v>
      </c>
      <c r="B1075" s="412">
        <v>1074</v>
      </c>
      <c r="C1075" s="413" t="s">
        <v>1135</v>
      </c>
      <c r="D1075" s="413" t="s">
        <v>1089</v>
      </c>
      <c r="E1075" s="414" t="s">
        <v>1482</v>
      </c>
      <c r="F1075" s="413" t="s">
        <v>1107</v>
      </c>
      <c r="G1075" s="412" t="s">
        <v>1123</v>
      </c>
      <c r="H1075" s="414" t="str">
        <f t="shared" si="16"/>
        <v>Ceuta o MelillaUnifamiliarSin_datoExistenteD2</v>
      </c>
      <c r="I1075" s="415">
        <v>178.33</v>
      </c>
      <c r="J1075" s="415">
        <v>18.329999999999998</v>
      </c>
      <c r="K1075" s="415">
        <v>310.29000000000002</v>
      </c>
      <c r="L1075" s="415">
        <v>18.7</v>
      </c>
      <c r="M1075" s="415">
        <v>28.45</v>
      </c>
      <c r="N1075" s="411" t="s">
        <v>758</v>
      </c>
      <c r="O1075" s="415">
        <v>67.77</v>
      </c>
      <c r="P1075" s="415">
        <v>4.58</v>
      </c>
      <c r="Q1075" s="415">
        <v>6.89</v>
      </c>
      <c r="R1075" s="411">
        <f>SUM(Tabla28[[#This Row],[E cal]:[E ACS]])</f>
        <v>79.239999999999995</v>
      </c>
      <c r="T1075"/>
      <c r="V1075" s="410"/>
    </row>
    <row r="1076" spans="1:22">
      <c r="A1076" s="411" t="s">
        <v>1136</v>
      </c>
      <c r="B1076" s="412">
        <v>1075</v>
      </c>
      <c r="C1076" s="413" t="s">
        <v>1135</v>
      </c>
      <c r="D1076" s="413" t="s">
        <v>1089</v>
      </c>
      <c r="E1076" s="414" t="s">
        <v>1482</v>
      </c>
      <c r="F1076" s="413" t="s">
        <v>1107</v>
      </c>
      <c r="G1076" s="412" t="s">
        <v>1124</v>
      </c>
      <c r="H1076" s="414" t="str">
        <f t="shared" si="16"/>
        <v>Ceuta o MelillaUnifamiliarSin_datoExistenteD3</v>
      </c>
      <c r="I1076" s="415">
        <v>178.33</v>
      </c>
      <c r="J1076" s="415">
        <v>36.67</v>
      </c>
      <c r="K1076" s="415">
        <v>310.29000000000002</v>
      </c>
      <c r="L1076" s="415">
        <v>37.4</v>
      </c>
      <c r="M1076" s="415">
        <v>27.89</v>
      </c>
      <c r="N1076" s="411" t="s">
        <v>758</v>
      </c>
      <c r="O1076" s="415">
        <v>67.77</v>
      </c>
      <c r="P1076" s="415">
        <v>9.17</v>
      </c>
      <c r="Q1076" s="415">
        <v>6.75</v>
      </c>
      <c r="R1076" s="411">
        <f>SUM(Tabla28[[#This Row],[E cal]:[E ACS]])</f>
        <v>83.69</v>
      </c>
      <c r="T1076"/>
      <c r="V1076" s="410"/>
    </row>
    <row r="1077" spans="1:22">
      <c r="A1077" s="411" t="s">
        <v>1136</v>
      </c>
      <c r="B1077" s="412">
        <v>1076</v>
      </c>
      <c r="C1077" s="413" t="s">
        <v>1135</v>
      </c>
      <c r="D1077" s="413" t="s">
        <v>1089</v>
      </c>
      <c r="E1077" s="414" t="s">
        <v>1482</v>
      </c>
      <c r="F1077" s="413" t="s">
        <v>1107</v>
      </c>
      <c r="G1077" s="412" t="s">
        <v>1125</v>
      </c>
      <c r="H1077" s="414" t="str">
        <f t="shared" si="16"/>
        <v>Ceuta o MelillaUnifamiliarSin_datoExistenteE1</v>
      </c>
      <c r="I1077" s="415">
        <v>232.15</v>
      </c>
      <c r="J1077" s="411" t="s">
        <v>758</v>
      </c>
      <c r="K1077" s="415">
        <v>413.23</v>
      </c>
      <c r="L1077" s="411" t="s">
        <v>758</v>
      </c>
      <c r="M1077" s="415">
        <v>29.36</v>
      </c>
      <c r="N1077" s="411" t="s">
        <v>758</v>
      </c>
      <c r="O1077" s="415">
        <v>95.18</v>
      </c>
      <c r="P1077" s="411" t="s">
        <v>758</v>
      </c>
      <c r="Q1077" s="415">
        <v>7.11</v>
      </c>
      <c r="R1077" s="411">
        <f>SUM(Tabla28[[#This Row],[E cal]:[E ACS]])</f>
        <v>102.29</v>
      </c>
      <c r="T1077"/>
      <c r="V1077" s="410"/>
    </row>
    <row r="1078" spans="1:22">
      <c r="A1078" s="411" t="s">
        <v>1136</v>
      </c>
      <c r="B1078" s="412">
        <v>1077</v>
      </c>
      <c r="C1078" s="413" t="s">
        <v>1135</v>
      </c>
      <c r="D1078" s="413" t="s">
        <v>1133</v>
      </c>
      <c r="E1078" s="414" t="s">
        <v>1482</v>
      </c>
      <c r="F1078" s="413" t="s">
        <v>1107</v>
      </c>
      <c r="G1078" s="412" t="s">
        <v>1108</v>
      </c>
      <c r="H1078" s="414" t="str">
        <f t="shared" si="16"/>
        <v>Ceuta o MelillaBloqueSin_datoExistenteA3</v>
      </c>
      <c r="I1078" s="415">
        <v>46.56</v>
      </c>
      <c r="J1078" s="415">
        <v>26.34</v>
      </c>
      <c r="K1078" s="415">
        <v>87.99</v>
      </c>
      <c r="L1078" s="415">
        <v>26.86</v>
      </c>
      <c r="M1078" s="415">
        <v>19.309999999999999</v>
      </c>
      <c r="N1078" s="411" t="s">
        <v>758</v>
      </c>
      <c r="O1078" s="415">
        <v>21.42</v>
      </c>
      <c r="P1078" s="415">
        <v>6.58</v>
      </c>
      <c r="Q1078" s="415">
        <v>4.67</v>
      </c>
      <c r="R1078" s="411">
        <f>SUM(Tabla28[[#This Row],[E cal]:[E ACS]])</f>
        <v>32.67</v>
      </c>
      <c r="T1078"/>
      <c r="V1078" s="410"/>
    </row>
    <row r="1079" spans="1:22">
      <c r="A1079" s="411" t="s">
        <v>1136</v>
      </c>
      <c r="B1079" s="412">
        <v>1078</v>
      </c>
      <c r="C1079" s="413" t="s">
        <v>1135</v>
      </c>
      <c r="D1079" s="413" t="s">
        <v>1133</v>
      </c>
      <c r="E1079" s="414" t="s">
        <v>1482</v>
      </c>
      <c r="F1079" s="413" t="s">
        <v>1107</v>
      </c>
      <c r="G1079" s="412" t="s">
        <v>1114</v>
      </c>
      <c r="H1079" s="414" t="str">
        <f t="shared" si="16"/>
        <v>Ceuta o MelillaBloqueSin_datoExistenteA4</v>
      </c>
      <c r="I1079" s="415">
        <v>46.56</v>
      </c>
      <c r="J1079" s="415">
        <v>36.89</v>
      </c>
      <c r="K1079" s="415">
        <v>87.99</v>
      </c>
      <c r="L1079" s="415">
        <v>37.630000000000003</v>
      </c>
      <c r="M1079" s="415">
        <v>19</v>
      </c>
      <c r="N1079" s="411" t="s">
        <v>758</v>
      </c>
      <c r="O1079" s="415">
        <v>21.42</v>
      </c>
      <c r="P1079" s="415">
        <v>9.2200000000000006</v>
      </c>
      <c r="Q1079" s="415">
        <v>4.5999999999999996</v>
      </c>
      <c r="R1079" s="411">
        <f>SUM(Tabla28[[#This Row],[E cal]:[E ACS]])</f>
        <v>35.24</v>
      </c>
      <c r="T1079"/>
      <c r="V1079" s="410"/>
    </row>
    <row r="1080" spans="1:22">
      <c r="A1080" s="411" t="s">
        <v>1136</v>
      </c>
      <c r="B1080" s="412">
        <v>1079</v>
      </c>
      <c r="C1080" s="413" t="s">
        <v>1135</v>
      </c>
      <c r="D1080" s="413" t="s">
        <v>1133</v>
      </c>
      <c r="E1080" s="414" t="s">
        <v>1482</v>
      </c>
      <c r="F1080" s="413" t="s">
        <v>1107</v>
      </c>
      <c r="G1080" s="412" t="s">
        <v>1115</v>
      </c>
      <c r="H1080" s="414" t="str">
        <f t="shared" si="16"/>
        <v>Ceuta o MelillaBloqueSin_datoExistenteB3</v>
      </c>
      <c r="I1080" s="415">
        <v>64.3</v>
      </c>
      <c r="J1080" s="415">
        <v>26.34</v>
      </c>
      <c r="K1080" s="415">
        <v>127.31</v>
      </c>
      <c r="L1080" s="415">
        <v>26.86</v>
      </c>
      <c r="M1080" s="415">
        <v>19.559999999999999</v>
      </c>
      <c r="N1080" s="411" t="s">
        <v>758</v>
      </c>
      <c r="O1080" s="415">
        <v>30.22</v>
      </c>
      <c r="P1080" s="415">
        <v>6.58</v>
      </c>
      <c r="Q1080" s="415">
        <v>4.7300000000000004</v>
      </c>
      <c r="R1080" s="411">
        <f>SUM(Tabla28[[#This Row],[E cal]:[E ACS]])</f>
        <v>41.53</v>
      </c>
      <c r="T1080"/>
      <c r="V1080" s="410"/>
    </row>
    <row r="1081" spans="1:22">
      <c r="A1081" s="411" t="s">
        <v>1136</v>
      </c>
      <c r="B1081" s="412">
        <v>1080</v>
      </c>
      <c r="C1081" s="413" t="s">
        <v>1135</v>
      </c>
      <c r="D1081" s="413" t="s">
        <v>1133</v>
      </c>
      <c r="E1081" s="414" t="s">
        <v>1482</v>
      </c>
      <c r="F1081" s="413" t="s">
        <v>1107</v>
      </c>
      <c r="G1081" s="412" t="s">
        <v>1116</v>
      </c>
      <c r="H1081" s="414" t="str">
        <f t="shared" si="16"/>
        <v>Ceuta o MelillaBloqueSin_datoExistenteB4</v>
      </c>
      <c r="I1081" s="415">
        <v>64.3</v>
      </c>
      <c r="J1081" s="415">
        <v>36.89</v>
      </c>
      <c r="K1081" s="415">
        <v>127.31</v>
      </c>
      <c r="L1081" s="415">
        <v>37.630000000000003</v>
      </c>
      <c r="M1081" s="415">
        <v>19.36</v>
      </c>
      <c r="N1081" s="411" t="s">
        <v>758</v>
      </c>
      <c r="O1081" s="415">
        <v>30.22</v>
      </c>
      <c r="P1081" s="415">
        <v>9.2200000000000006</v>
      </c>
      <c r="Q1081" s="415">
        <v>4.6900000000000004</v>
      </c>
      <c r="R1081" s="411">
        <f>SUM(Tabla28[[#This Row],[E cal]:[E ACS]])</f>
        <v>44.129999999999995</v>
      </c>
      <c r="T1081"/>
      <c r="V1081" s="410"/>
    </row>
    <row r="1082" spans="1:22">
      <c r="A1082" s="411" t="s">
        <v>1136</v>
      </c>
      <c r="B1082" s="412">
        <v>1081</v>
      </c>
      <c r="C1082" s="413" t="s">
        <v>1135</v>
      </c>
      <c r="D1082" s="413" t="s">
        <v>1133</v>
      </c>
      <c r="E1082" s="414" t="s">
        <v>1482</v>
      </c>
      <c r="F1082" s="413" t="s">
        <v>1107</v>
      </c>
      <c r="G1082" s="412" t="s">
        <v>1117</v>
      </c>
      <c r="H1082" s="414" t="str">
        <f t="shared" si="16"/>
        <v>Ceuta o MelillaBloqueSin_datoExistenteC1</v>
      </c>
      <c r="I1082" s="415">
        <v>99.78</v>
      </c>
      <c r="J1082" s="411" t="s">
        <v>758</v>
      </c>
      <c r="K1082" s="415">
        <v>179.6</v>
      </c>
      <c r="L1082" s="411" t="s">
        <v>758</v>
      </c>
      <c r="M1082" s="415">
        <v>20.440000000000001</v>
      </c>
      <c r="N1082" s="411" t="s">
        <v>758</v>
      </c>
      <c r="O1082" s="415">
        <v>40.909999999999997</v>
      </c>
      <c r="P1082" s="411" t="s">
        <v>758</v>
      </c>
      <c r="Q1082" s="415">
        <v>4.95</v>
      </c>
      <c r="R1082" s="411">
        <f>SUM(Tabla28[[#This Row],[E cal]:[E ACS]])</f>
        <v>45.86</v>
      </c>
      <c r="T1082"/>
      <c r="V1082" s="410"/>
    </row>
    <row r="1083" spans="1:22">
      <c r="A1083" s="411" t="s">
        <v>1136</v>
      </c>
      <c r="B1083" s="412">
        <v>1082</v>
      </c>
      <c r="C1083" s="413" t="s">
        <v>1135</v>
      </c>
      <c r="D1083" s="413" t="s">
        <v>1133</v>
      </c>
      <c r="E1083" s="414" t="s">
        <v>1482</v>
      </c>
      <c r="F1083" s="413" t="s">
        <v>1107</v>
      </c>
      <c r="G1083" s="412" t="s">
        <v>1118</v>
      </c>
      <c r="H1083" s="414" t="str">
        <f t="shared" si="16"/>
        <v>Ceuta o MelillaBloqueSin_datoExistenteC2</v>
      </c>
      <c r="I1083" s="415">
        <v>99.78</v>
      </c>
      <c r="J1083" s="415">
        <v>12.76</v>
      </c>
      <c r="K1083" s="415">
        <v>179.6</v>
      </c>
      <c r="L1083" s="415">
        <v>13.02</v>
      </c>
      <c r="M1083" s="415">
        <v>20.25</v>
      </c>
      <c r="N1083" s="411" t="s">
        <v>758</v>
      </c>
      <c r="O1083" s="415">
        <v>40.909999999999997</v>
      </c>
      <c r="P1083" s="415">
        <v>3.19</v>
      </c>
      <c r="Q1083" s="415">
        <v>4.9000000000000004</v>
      </c>
      <c r="R1083" s="411">
        <f>SUM(Tabla28[[#This Row],[E cal]:[E ACS]])</f>
        <v>48.999999999999993</v>
      </c>
      <c r="T1083"/>
      <c r="V1083" s="410"/>
    </row>
    <row r="1084" spans="1:22">
      <c r="A1084" s="411" t="s">
        <v>1136</v>
      </c>
      <c r="B1084" s="412">
        <v>1083</v>
      </c>
      <c r="C1084" s="413" t="s">
        <v>1135</v>
      </c>
      <c r="D1084" s="413" t="s">
        <v>1133</v>
      </c>
      <c r="E1084" s="414" t="s">
        <v>1482</v>
      </c>
      <c r="F1084" s="413" t="s">
        <v>1107</v>
      </c>
      <c r="G1084" s="412" t="s">
        <v>1119</v>
      </c>
      <c r="H1084" s="414" t="str">
        <f t="shared" si="16"/>
        <v>Ceuta o MelillaBloqueSin_datoExistenteC3</v>
      </c>
      <c r="I1084" s="415">
        <v>99.78</v>
      </c>
      <c r="J1084" s="415">
        <v>26.34</v>
      </c>
      <c r="K1084" s="415">
        <v>179.6</v>
      </c>
      <c r="L1084" s="415">
        <v>26.86</v>
      </c>
      <c r="M1084" s="415">
        <v>20.25</v>
      </c>
      <c r="N1084" s="411" t="s">
        <v>758</v>
      </c>
      <c r="O1084" s="415">
        <v>40.909999999999997</v>
      </c>
      <c r="P1084" s="415">
        <v>6.58</v>
      </c>
      <c r="Q1084" s="415">
        <v>4.9000000000000004</v>
      </c>
      <c r="R1084" s="411">
        <f>SUM(Tabla28[[#This Row],[E cal]:[E ACS]])</f>
        <v>52.389999999999993</v>
      </c>
      <c r="T1084"/>
      <c r="V1084" s="410"/>
    </row>
    <row r="1085" spans="1:22">
      <c r="A1085" s="411" t="s">
        <v>1136</v>
      </c>
      <c r="B1085" s="412">
        <v>1084</v>
      </c>
      <c r="C1085" s="413" t="s">
        <v>1135</v>
      </c>
      <c r="D1085" s="413" t="s">
        <v>1133</v>
      </c>
      <c r="E1085" s="414" t="s">
        <v>1482</v>
      </c>
      <c r="F1085" s="413" t="s">
        <v>1107</v>
      </c>
      <c r="G1085" s="412" t="s">
        <v>1120</v>
      </c>
      <c r="H1085" s="414" t="str">
        <f t="shared" si="16"/>
        <v>Ceuta o MelillaBloqueSin_datoExistenteC4</v>
      </c>
      <c r="I1085" s="415">
        <v>99.78</v>
      </c>
      <c r="J1085" s="415">
        <v>36.89</v>
      </c>
      <c r="K1085" s="415">
        <v>179.6</v>
      </c>
      <c r="L1085" s="415">
        <v>37.630000000000003</v>
      </c>
      <c r="M1085" s="415">
        <v>19.78</v>
      </c>
      <c r="N1085" s="411" t="s">
        <v>758</v>
      </c>
      <c r="O1085" s="415">
        <v>40.909999999999997</v>
      </c>
      <c r="P1085" s="415">
        <v>9.2200000000000006</v>
      </c>
      <c r="Q1085" s="415">
        <v>4.79</v>
      </c>
      <c r="R1085" s="411">
        <f>SUM(Tabla28[[#This Row],[E cal]:[E ACS]])</f>
        <v>54.919999999999995</v>
      </c>
      <c r="T1085"/>
      <c r="V1085" s="410"/>
    </row>
    <row r="1086" spans="1:22">
      <c r="A1086" s="411" t="s">
        <v>1136</v>
      </c>
      <c r="B1086" s="412">
        <v>1085</v>
      </c>
      <c r="C1086" s="413" t="s">
        <v>1135</v>
      </c>
      <c r="D1086" s="413" t="s">
        <v>1133</v>
      </c>
      <c r="E1086" s="414" t="s">
        <v>1482</v>
      </c>
      <c r="F1086" s="413" t="s">
        <v>1107</v>
      </c>
      <c r="G1086" s="412" t="s">
        <v>1121</v>
      </c>
      <c r="H1086" s="414" t="str">
        <f t="shared" si="16"/>
        <v>Ceuta o MelillaBloqueSin_datoExistenteD1</v>
      </c>
      <c r="I1086" s="415">
        <v>144.13</v>
      </c>
      <c r="J1086" s="411" t="s">
        <v>758</v>
      </c>
      <c r="K1086" s="415">
        <v>250.79</v>
      </c>
      <c r="L1086" s="411" t="s">
        <v>758</v>
      </c>
      <c r="M1086" s="415">
        <v>21.07</v>
      </c>
      <c r="N1086" s="411" t="s">
        <v>758</v>
      </c>
      <c r="O1086" s="415">
        <v>54.77</v>
      </c>
      <c r="P1086" s="411" t="s">
        <v>758</v>
      </c>
      <c r="Q1086" s="415">
        <v>5.0999999999999996</v>
      </c>
      <c r="R1086" s="411">
        <f>SUM(Tabla28[[#This Row],[E cal]:[E ACS]])</f>
        <v>59.870000000000005</v>
      </c>
      <c r="T1086"/>
      <c r="V1086" s="410"/>
    </row>
    <row r="1087" spans="1:22">
      <c r="A1087" s="411" t="s">
        <v>1136</v>
      </c>
      <c r="B1087" s="412">
        <v>1086</v>
      </c>
      <c r="C1087" s="413" t="s">
        <v>1135</v>
      </c>
      <c r="D1087" s="413" t="s">
        <v>1133</v>
      </c>
      <c r="E1087" s="414" t="s">
        <v>1482</v>
      </c>
      <c r="F1087" s="413" t="s">
        <v>1107</v>
      </c>
      <c r="G1087" s="412" t="s">
        <v>1123</v>
      </c>
      <c r="H1087" s="414" t="str">
        <f t="shared" si="16"/>
        <v>Ceuta o MelillaBloqueSin_datoExistenteD2</v>
      </c>
      <c r="I1087" s="415">
        <v>144.13</v>
      </c>
      <c r="J1087" s="415">
        <v>12.76</v>
      </c>
      <c r="K1087" s="415">
        <v>250.79</v>
      </c>
      <c r="L1087" s="415">
        <v>13.02</v>
      </c>
      <c r="M1087" s="415">
        <v>20.88</v>
      </c>
      <c r="N1087" s="411" t="s">
        <v>758</v>
      </c>
      <c r="O1087" s="415">
        <v>54.77</v>
      </c>
      <c r="P1087" s="415">
        <v>3.19</v>
      </c>
      <c r="Q1087" s="415">
        <v>5.05</v>
      </c>
      <c r="R1087" s="411">
        <f>SUM(Tabla28[[#This Row],[E cal]:[E ACS]])</f>
        <v>63.01</v>
      </c>
      <c r="T1087"/>
      <c r="V1087" s="410"/>
    </row>
    <row r="1088" spans="1:22">
      <c r="A1088" s="411" t="s">
        <v>1136</v>
      </c>
      <c r="B1088" s="412">
        <v>1087</v>
      </c>
      <c r="C1088" s="413" t="s">
        <v>1135</v>
      </c>
      <c r="D1088" s="413" t="s">
        <v>1133</v>
      </c>
      <c r="E1088" s="414" t="s">
        <v>1482</v>
      </c>
      <c r="F1088" s="413" t="s">
        <v>1107</v>
      </c>
      <c r="G1088" s="412" t="s">
        <v>1124</v>
      </c>
      <c r="H1088" s="414" t="str">
        <f t="shared" si="16"/>
        <v>Ceuta o MelillaBloqueSin_datoExistenteD3</v>
      </c>
      <c r="I1088" s="415">
        <v>144.13</v>
      </c>
      <c r="J1088" s="415">
        <v>26.34</v>
      </c>
      <c r="K1088" s="415">
        <v>250.79</v>
      </c>
      <c r="L1088" s="415">
        <v>26.86</v>
      </c>
      <c r="M1088" s="415">
        <v>20.440000000000001</v>
      </c>
      <c r="N1088" s="411" t="s">
        <v>758</v>
      </c>
      <c r="O1088" s="415">
        <v>54.77</v>
      </c>
      <c r="P1088" s="415">
        <v>6.58</v>
      </c>
      <c r="Q1088" s="415">
        <v>4.95</v>
      </c>
      <c r="R1088" s="411">
        <f>SUM(Tabla28[[#This Row],[E cal]:[E ACS]])</f>
        <v>66.3</v>
      </c>
      <c r="T1088"/>
      <c r="V1088" s="410"/>
    </row>
    <row r="1089" spans="1:22">
      <c r="A1089" s="411" t="s">
        <v>1136</v>
      </c>
      <c r="B1089" s="412">
        <v>1088</v>
      </c>
      <c r="C1089" s="413" t="s">
        <v>1135</v>
      </c>
      <c r="D1089" s="413" t="s">
        <v>1133</v>
      </c>
      <c r="E1089" s="414" t="s">
        <v>1482</v>
      </c>
      <c r="F1089" s="413" t="s">
        <v>1107</v>
      </c>
      <c r="G1089" s="412" t="s">
        <v>1125</v>
      </c>
      <c r="H1089" s="414" t="str">
        <f t="shared" si="16"/>
        <v>Ceuta o MelillaBloqueSin_datoExistenteE1</v>
      </c>
      <c r="I1089" s="415">
        <v>189.47</v>
      </c>
      <c r="J1089" s="411" t="s">
        <v>758</v>
      </c>
      <c r="K1089" s="415">
        <v>337.25</v>
      </c>
      <c r="L1089" s="411" t="s">
        <v>758</v>
      </c>
      <c r="M1089" s="415">
        <v>21.51</v>
      </c>
      <c r="N1089" s="411" t="s">
        <v>758</v>
      </c>
      <c r="O1089" s="415">
        <v>77.680000000000007</v>
      </c>
      <c r="P1089" s="411" t="s">
        <v>758</v>
      </c>
      <c r="Q1089" s="415">
        <v>5.21</v>
      </c>
      <c r="R1089" s="411">
        <f>SUM(Tabla28[[#This Row],[E cal]:[E ACS]])</f>
        <v>82.89</v>
      </c>
      <c r="T1089"/>
      <c r="V1089" s="41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27"/>
  <sheetViews>
    <sheetView showGridLines="0" workbookViewId="0">
      <selection activeCell="C12" sqref="C12"/>
    </sheetView>
  </sheetViews>
  <sheetFormatPr baseColWidth="10" defaultColWidth="0" defaultRowHeight="20.399999999999999" zeroHeight="1"/>
  <cols>
    <col min="1" max="1" width="10.88671875" style="1" customWidth="1"/>
    <col min="2" max="2" width="10.88671875" style="354" customWidth="1"/>
    <col min="3" max="3" width="92.109375" style="355" bestFit="1" customWidth="1"/>
    <col min="4" max="4" width="23.109375" style="1" customWidth="1"/>
    <col min="5" max="16384" width="10.88671875" style="1" hidden="1"/>
  </cols>
  <sheetData>
    <row r="1" spans="3:3"/>
    <row r="2" spans="3:3"/>
    <row r="3" spans="3:3"/>
    <row r="4" spans="3:3" ht="29.4">
      <c r="C4" s="356" t="s">
        <v>885</v>
      </c>
    </row>
    <row r="5" spans="3:3"/>
    <row r="6" spans="3:3">
      <c r="C6" s="201" t="s">
        <v>1059</v>
      </c>
    </row>
    <row r="7" spans="3:3">
      <c r="C7" s="201" t="s">
        <v>870</v>
      </c>
    </row>
    <row r="8" spans="3:3">
      <c r="C8" s="201" t="s">
        <v>984</v>
      </c>
    </row>
    <row r="9" spans="3:3">
      <c r="C9" s="357" t="s">
        <v>871</v>
      </c>
    </row>
    <row r="10" spans="3:3">
      <c r="C10" s="357" t="s">
        <v>872</v>
      </c>
    </row>
    <row r="11" spans="3:3">
      <c r="C11" s="357" t="s">
        <v>1060</v>
      </c>
    </row>
    <row r="12" spans="3:3">
      <c r="C12" s="357" t="s">
        <v>969</v>
      </c>
    </row>
    <row r="13" spans="3:3">
      <c r="C13" s="430" t="s">
        <v>1476</v>
      </c>
    </row>
    <row r="14" spans="3:3">
      <c r="C14" s="357" t="s">
        <v>873</v>
      </c>
    </row>
    <row r="15" spans="3:3">
      <c r="C15" s="201" t="s">
        <v>874</v>
      </c>
    </row>
    <row r="16" spans="3:3">
      <c r="C16" s="357" t="s">
        <v>875</v>
      </c>
    </row>
    <row r="17" spans="3:3">
      <c r="C17" s="357" t="s">
        <v>876</v>
      </c>
    </row>
    <row r="18" spans="3:3">
      <c r="C18" s="201" t="s">
        <v>877</v>
      </c>
    </row>
    <row r="19" spans="3:3">
      <c r="C19" s="357" t="s">
        <v>878</v>
      </c>
    </row>
    <row r="20" spans="3:3">
      <c r="C20" s="357" t="s">
        <v>879</v>
      </c>
    </row>
    <row r="21" spans="3:3">
      <c r="C21" s="201" t="s">
        <v>880</v>
      </c>
    </row>
    <row r="22" spans="3:3">
      <c r="C22" s="357" t="s">
        <v>881</v>
      </c>
    </row>
    <row r="23" spans="3:3">
      <c r="C23" s="357" t="s">
        <v>882</v>
      </c>
    </row>
    <row r="24" spans="3:3">
      <c r="C24" s="201" t="s">
        <v>883</v>
      </c>
    </row>
    <row r="25" spans="3:3">
      <c r="C25" s="201" t="s">
        <v>884</v>
      </c>
    </row>
    <row r="26" spans="3:3"/>
    <row r="27" spans="3:3"/>
  </sheetData>
  <hyperlinks>
    <hyperlink ref="C6" location="Indicaciones!A1" display="1. Indicaciones" xr:uid="{00000000-0004-0000-0100-000000000000}"/>
    <hyperlink ref="C7" location="'Datos Generales'!A1" display="2. Datos Generales" xr:uid="{00000000-0004-0000-0100-000001000000}"/>
    <hyperlink ref="C9" location="'Escenario Base'!A1" display="3.1 Datos de actividad del Escenario Base" xr:uid="{00000000-0004-0000-0100-000002000000}"/>
    <hyperlink ref="C10" location="'Datos TRANSP.'!A1" display="3.2 Datos de actividad del Transporte" xr:uid="{00000000-0004-0000-0100-000003000000}"/>
    <hyperlink ref="C11" location="'Datos EQUIP. (agreg.)'!A1" display="3.3 Datos de actividad de Edificios y Equipamientos (Datos agregados)" xr:uid="{00000000-0004-0000-0100-000004000000}"/>
    <hyperlink ref="C12" location="'Datos EQUIP. (desag.)'!A1" display="3.4 Datos de actividad de Edificios y Equipamientos (Datos desagregados)" xr:uid="{00000000-0004-0000-0100-000005000000}"/>
    <hyperlink ref="C14" location="'Datos EQUIP. EERR'!A1" display="3.5 Datos de equipamientos con uso de Energías Renovables" xr:uid="{00000000-0004-0000-0100-000006000000}"/>
    <hyperlink ref="C16" location="'Tablas Resultados TRANSP.'!A1" display="4.1 Resultados relacionados con Transporte" xr:uid="{00000000-0004-0000-0100-000007000000}"/>
    <hyperlink ref="C17" location="'Tablas Resultados EQUIP.'!A1" display="4.2 Resultados relacionados con Edificios y Equipamientos" xr:uid="{00000000-0004-0000-0100-000008000000}"/>
    <hyperlink ref="C19" location="'Gráficas TRANSP.'!A1" display="5.1 Gráficas relacionadas con Transporte" xr:uid="{00000000-0004-0000-0100-000009000000}"/>
    <hyperlink ref="C20" location="'Gráficas EQUIP.'!A1" display="5.2 Gráficas relacionadas con Edificios y Equipamientos" xr:uid="{00000000-0004-0000-0100-00000A000000}"/>
    <hyperlink ref="C22" location="'Estimaciones - TRANSP.'!A1" display="6.1 Estimaciones de utilidad para datos de transporte" xr:uid="{00000000-0004-0000-0100-00000B000000}"/>
    <hyperlink ref="C23" location="'Estimaciones - EQUIP.'!A1" display="6.2 Estimaciones de utilidad para datos de Edificios" xr:uid="{00000000-0004-0000-0100-00000C000000}"/>
    <hyperlink ref="C24" location="'Ejemplo Acciones'!A1" display="7. Ejemplo de acciones en ZBE" xr:uid="{00000000-0004-0000-0100-00000D000000}"/>
    <hyperlink ref="C25" location="FE!A1" display="8. Factores de emisión" xr:uid="{00000000-0004-0000-0100-00000E000000}"/>
    <hyperlink ref="C13" location="'EQUIP. Viviendas. (certif.)'!A1" display="3.5 Datos de edificios residenciales según su certificación energética" xr:uid="{6046E47C-A243-45C0-AF2A-D2DC51D6018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0"/>
  <dimension ref="B2:AI20"/>
  <sheetViews>
    <sheetView topLeftCell="V3" workbookViewId="0">
      <selection activeCell="AI6" sqref="AI6:AI7"/>
    </sheetView>
  </sheetViews>
  <sheetFormatPr baseColWidth="10" defaultColWidth="10.88671875" defaultRowHeight="16.8"/>
  <cols>
    <col min="1" max="1" width="4.77734375" style="16" customWidth="1"/>
    <col min="2" max="2" width="15.5546875" style="16" bestFit="1" customWidth="1"/>
    <col min="3" max="3" width="16.44140625" style="16" bestFit="1" customWidth="1"/>
    <col min="4" max="4" width="20.77734375" style="16" bestFit="1" customWidth="1"/>
    <col min="5" max="5" width="18.21875" style="16" bestFit="1" customWidth="1"/>
    <col min="6" max="6" width="10.5546875" style="16" bestFit="1" customWidth="1"/>
    <col min="7" max="7" width="13.77734375" style="16" bestFit="1" customWidth="1"/>
    <col min="8" max="8" width="11.88671875" style="16" bestFit="1" customWidth="1"/>
    <col min="9" max="9" width="29.5546875" style="16" bestFit="1" customWidth="1"/>
    <col min="10" max="10" width="25.109375" style="16" bestFit="1" customWidth="1"/>
    <col min="11" max="11" width="27.88671875" style="16" bestFit="1" customWidth="1"/>
    <col min="12" max="12" width="20.88671875" style="16" bestFit="1" customWidth="1"/>
    <col min="13" max="13" width="22.44140625" style="16" customWidth="1"/>
    <col min="14" max="16" width="27.88671875" style="16" customWidth="1"/>
    <col min="17" max="17" width="11.109375" style="16" bestFit="1" customWidth="1"/>
    <col min="18" max="18" width="6" style="16" bestFit="1" customWidth="1"/>
    <col min="19" max="19" width="10.44140625" style="16" customWidth="1"/>
    <col min="20" max="20" width="9.88671875" style="16" bestFit="1" customWidth="1"/>
    <col min="21" max="21" width="41.5546875" style="16" customWidth="1"/>
    <col min="22" max="22" width="10.88671875" style="16"/>
    <col min="23" max="23" width="12.5546875" style="16" bestFit="1" customWidth="1"/>
    <col min="24" max="24" width="13.88671875" style="16" bestFit="1" customWidth="1"/>
    <col min="25" max="26" width="10.88671875" style="16"/>
    <col min="27" max="27" width="21.21875" style="16" customWidth="1"/>
    <col min="28" max="16384" width="10.88671875" style="16"/>
  </cols>
  <sheetData>
    <row r="2" spans="2:35" s="18" customFormat="1" ht="20.399999999999999" thickBot="1">
      <c r="B2" s="17" t="s">
        <v>2</v>
      </c>
      <c r="C2" s="17"/>
    </row>
    <row r="3" spans="2:35" ht="17.399999999999999" thickTop="1">
      <c r="B3" s="19"/>
    </row>
    <row r="5" spans="2:35" s="59" customFormat="1" ht="33.6">
      <c r="B5" s="58" t="s">
        <v>113</v>
      </c>
      <c r="C5" s="58" t="s">
        <v>80</v>
      </c>
      <c r="D5" s="58" t="s">
        <v>0</v>
      </c>
      <c r="E5" s="58" t="s">
        <v>36</v>
      </c>
      <c r="F5" s="58" t="s">
        <v>8</v>
      </c>
      <c r="G5" s="58" t="s">
        <v>11</v>
      </c>
      <c r="H5" s="58" t="s">
        <v>32</v>
      </c>
      <c r="I5" s="58" t="s">
        <v>15</v>
      </c>
      <c r="J5" s="58" t="s">
        <v>21</v>
      </c>
      <c r="K5" s="58" t="s">
        <v>122</v>
      </c>
      <c r="L5" s="58" t="s">
        <v>160</v>
      </c>
      <c r="M5" s="58" t="s">
        <v>163</v>
      </c>
      <c r="N5" s="58" t="s">
        <v>162</v>
      </c>
      <c r="O5" s="58" t="s">
        <v>642</v>
      </c>
      <c r="P5" s="58" t="s">
        <v>643</v>
      </c>
      <c r="Q5" s="58" t="s">
        <v>126</v>
      </c>
      <c r="R5" s="58" t="s">
        <v>31</v>
      </c>
      <c r="S5" s="58" t="s">
        <v>164</v>
      </c>
      <c r="T5" s="58" t="s">
        <v>640</v>
      </c>
      <c r="U5" s="58" t="s">
        <v>95</v>
      </c>
      <c r="V5" s="58" t="s">
        <v>718</v>
      </c>
      <c r="W5" s="58" t="s">
        <v>1450</v>
      </c>
      <c r="X5" s="58" t="s">
        <v>1095</v>
      </c>
      <c r="Y5" s="58" t="s">
        <v>1096</v>
      </c>
      <c r="Z5" s="58" t="s">
        <v>1097</v>
      </c>
      <c r="AA5" s="58" t="s">
        <v>1451</v>
      </c>
      <c r="AC5" s="58" t="s">
        <v>614</v>
      </c>
      <c r="AD5" s="58" t="s">
        <v>1109</v>
      </c>
      <c r="AE5" s="58" t="s">
        <v>1110</v>
      </c>
      <c r="AF5" s="58" t="s">
        <v>1111</v>
      </c>
      <c r="AG5" s="58" t="s">
        <v>1112</v>
      </c>
      <c r="AH5" s="58" t="s">
        <v>1113</v>
      </c>
      <c r="AI5" s="58" t="s">
        <v>1482</v>
      </c>
    </row>
    <row r="6" spans="2:35">
      <c r="B6" s="16" t="s">
        <v>13</v>
      </c>
      <c r="C6" s="16" t="s">
        <v>82</v>
      </c>
      <c r="D6" s="16" t="s">
        <v>3</v>
      </c>
      <c r="E6" s="16" t="s">
        <v>74</v>
      </c>
      <c r="F6" s="16" t="s">
        <v>9</v>
      </c>
      <c r="G6" s="16" t="s">
        <v>1</v>
      </c>
      <c r="H6" s="16" t="s">
        <v>13</v>
      </c>
      <c r="I6" s="16" t="s">
        <v>16</v>
      </c>
      <c r="J6" s="16" t="s">
        <v>23</v>
      </c>
      <c r="K6" s="16" t="s">
        <v>118</v>
      </c>
      <c r="L6" s="16" t="s">
        <v>48</v>
      </c>
      <c r="M6" s="16" t="s">
        <v>622</v>
      </c>
      <c r="N6" s="16" t="s">
        <v>622</v>
      </c>
      <c r="O6" s="16" t="s">
        <v>118</v>
      </c>
      <c r="P6" s="16" t="s">
        <v>622</v>
      </c>
      <c r="Q6" s="16" t="s">
        <v>127</v>
      </c>
      <c r="R6" s="16">
        <v>2020</v>
      </c>
      <c r="S6" s="16" t="s">
        <v>77</v>
      </c>
      <c r="T6" t="s">
        <v>79</v>
      </c>
      <c r="U6" s="16" t="s">
        <v>110</v>
      </c>
      <c r="V6" s="16" t="s">
        <v>111</v>
      </c>
      <c r="W6" s="16" t="s">
        <v>1091</v>
      </c>
      <c r="X6" s="16" t="s">
        <v>1106</v>
      </c>
      <c r="Y6" s="16" t="s">
        <v>1089</v>
      </c>
      <c r="Z6" s="364" t="s">
        <v>1129</v>
      </c>
      <c r="AA6" s="414" t="s">
        <v>1454</v>
      </c>
      <c r="AC6" s="16" t="s">
        <v>1107</v>
      </c>
      <c r="AD6" s="16" t="s">
        <v>1107</v>
      </c>
      <c r="AE6" s="16" t="s">
        <v>1107</v>
      </c>
      <c r="AF6" s="16" t="s">
        <v>1107</v>
      </c>
      <c r="AG6" s="16" t="s">
        <v>1107</v>
      </c>
      <c r="AH6" s="16" t="s">
        <v>1107</v>
      </c>
      <c r="AI6" s="16" t="s">
        <v>1107</v>
      </c>
    </row>
    <row r="7" spans="2:35">
      <c r="B7" s="16" t="s">
        <v>14</v>
      </c>
      <c r="C7" s="16" t="s">
        <v>83</v>
      </c>
      <c r="D7" s="16" t="s">
        <v>4</v>
      </c>
      <c r="E7" s="16" t="s">
        <v>73</v>
      </c>
      <c r="F7" s="16" t="s">
        <v>10</v>
      </c>
      <c r="G7" s="16" t="s">
        <v>14</v>
      </c>
      <c r="H7" s="16" t="s">
        <v>33</v>
      </c>
      <c r="I7" s="16" t="s">
        <v>26</v>
      </c>
      <c r="J7" s="16" t="s">
        <v>22</v>
      </c>
      <c r="K7" s="16" t="s">
        <v>38</v>
      </c>
      <c r="L7" s="16" t="s">
        <v>49</v>
      </c>
      <c r="M7" s="16" t="s">
        <v>623</v>
      </c>
      <c r="N7" s="16" t="s">
        <v>623</v>
      </c>
      <c r="O7" s="16" t="s">
        <v>628</v>
      </c>
      <c r="P7" s="16" t="s">
        <v>623</v>
      </c>
      <c r="Q7" s="16" t="s">
        <v>128</v>
      </c>
      <c r="R7" s="16">
        <v>2021</v>
      </c>
      <c r="S7" s="16" t="s">
        <v>79</v>
      </c>
      <c r="T7" s="16" t="s">
        <v>47</v>
      </c>
      <c r="U7" s="16" t="s">
        <v>96</v>
      </c>
      <c r="V7" s="16" t="s">
        <v>719</v>
      </c>
      <c r="W7" s="16" t="s">
        <v>1092</v>
      </c>
      <c r="X7" s="16" t="s">
        <v>1134</v>
      </c>
      <c r="Y7" s="16" t="s">
        <v>1133</v>
      </c>
      <c r="Z7" s="364" t="s">
        <v>10</v>
      </c>
      <c r="AA7" s="414" t="s">
        <v>1455</v>
      </c>
      <c r="AI7" s="16" t="s">
        <v>1090</v>
      </c>
    </row>
    <row r="8" spans="2:35">
      <c r="B8" s="16" t="s">
        <v>114</v>
      </c>
      <c r="C8" s="16" t="s">
        <v>84</v>
      </c>
      <c r="D8" s="16" t="s">
        <v>5</v>
      </c>
      <c r="E8" s="16" t="s">
        <v>76</v>
      </c>
      <c r="H8" s="16" t="s">
        <v>12</v>
      </c>
      <c r="I8" s="16" t="s">
        <v>20</v>
      </c>
      <c r="J8" s="16" t="s">
        <v>24</v>
      </c>
      <c r="K8" s="16" t="s">
        <v>622</v>
      </c>
      <c r="L8" s="16" t="s">
        <v>55</v>
      </c>
      <c r="M8" s="16" t="s">
        <v>621</v>
      </c>
      <c r="N8" s="16" t="s">
        <v>621</v>
      </c>
      <c r="O8" s="16" t="s">
        <v>49</v>
      </c>
      <c r="P8" s="16" t="s">
        <v>621</v>
      </c>
      <c r="Q8" s="16" t="s">
        <v>129</v>
      </c>
      <c r="R8" s="16">
        <v>2022</v>
      </c>
      <c r="S8" s="16" t="s">
        <v>78</v>
      </c>
      <c r="T8" s="16" t="s">
        <v>77</v>
      </c>
      <c r="U8" s="16" t="s">
        <v>97</v>
      </c>
      <c r="V8" s="16" t="s">
        <v>720</v>
      </c>
      <c r="W8" s="16" t="s">
        <v>1452</v>
      </c>
      <c r="X8" s="16" t="s">
        <v>1126</v>
      </c>
      <c r="Z8" s="364" t="s">
        <v>1108</v>
      </c>
      <c r="AA8" s="414" t="s">
        <v>1456</v>
      </c>
    </row>
    <row r="9" spans="2:35">
      <c r="C9" s="16" t="s">
        <v>85</v>
      </c>
      <c r="D9" s="16" t="s">
        <v>6</v>
      </c>
      <c r="E9" s="16" t="s">
        <v>72</v>
      </c>
      <c r="H9" s="16" t="s">
        <v>7</v>
      </c>
      <c r="I9" s="16" t="s">
        <v>18</v>
      </c>
      <c r="J9" s="16" t="s">
        <v>25</v>
      </c>
      <c r="K9" s="16" t="s">
        <v>623</v>
      </c>
      <c r="L9" s="16" t="s">
        <v>161</v>
      </c>
      <c r="M9" s="16" t="s">
        <v>38</v>
      </c>
      <c r="N9" s="16" t="s">
        <v>38</v>
      </c>
      <c r="O9" s="16" t="s">
        <v>623</v>
      </c>
      <c r="P9" s="16" t="s">
        <v>38</v>
      </c>
      <c r="Q9" s="16" t="s">
        <v>130</v>
      </c>
      <c r="T9" s="16" t="s">
        <v>78</v>
      </c>
      <c r="U9" s="16" t="s">
        <v>98</v>
      </c>
      <c r="V9" s="16" t="s">
        <v>723</v>
      </c>
      <c r="W9" s="16" t="s">
        <v>1453</v>
      </c>
      <c r="X9" s="16" t="s">
        <v>1135</v>
      </c>
      <c r="Z9" s="364" t="s">
        <v>1114</v>
      </c>
      <c r="AA9" s="414" t="s">
        <v>1457</v>
      </c>
    </row>
    <row r="10" spans="2:35">
      <c r="D10" s="16" t="s">
        <v>7</v>
      </c>
      <c r="E10" s="16" t="s">
        <v>71</v>
      </c>
      <c r="H10" s="16" t="s">
        <v>34</v>
      </c>
      <c r="I10" s="16" t="s">
        <v>17</v>
      </c>
      <c r="J10" s="16" t="s">
        <v>29</v>
      </c>
      <c r="K10" s="16" t="s">
        <v>621</v>
      </c>
      <c r="O10" s="16" t="s">
        <v>621</v>
      </c>
      <c r="Q10" s="16" t="s">
        <v>131</v>
      </c>
      <c r="T10" t="s">
        <v>620</v>
      </c>
      <c r="U10" s="16" t="s">
        <v>99</v>
      </c>
      <c r="V10" s="16" t="s">
        <v>722</v>
      </c>
      <c r="Z10" s="364" t="s">
        <v>1132</v>
      </c>
      <c r="AA10" s="414" t="s">
        <v>1458</v>
      </c>
    </row>
    <row r="11" spans="2:35">
      <c r="E11" s="16" t="s">
        <v>70</v>
      </c>
      <c r="I11" s="16" t="s">
        <v>19</v>
      </c>
      <c r="J11" s="16" t="s">
        <v>27</v>
      </c>
      <c r="K11" s="16" t="s">
        <v>628</v>
      </c>
      <c r="O11" s="16" t="s">
        <v>38</v>
      </c>
      <c r="Q11" s="16" t="s">
        <v>132</v>
      </c>
      <c r="U11" s="16" t="s">
        <v>100</v>
      </c>
      <c r="V11" s="16" t="s">
        <v>721</v>
      </c>
      <c r="Z11" s="364" t="s">
        <v>1115</v>
      </c>
      <c r="AA11" s="414" t="s">
        <v>1459</v>
      </c>
    </row>
    <row r="12" spans="2:35">
      <c r="E12" s="16" t="s">
        <v>12</v>
      </c>
      <c r="I12" s="16" t="s">
        <v>41</v>
      </c>
      <c r="J12" s="16" t="s">
        <v>624</v>
      </c>
      <c r="K12" s="16" t="s">
        <v>49</v>
      </c>
      <c r="Q12" s="16" t="s">
        <v>133</v>
      </c>
      <c r="U12" s="16" t="s">
        <v>866</v>
      </c>
      <c r="Z12" s="364" t="s">
        <v>1116</v>
      </c>
      <c r="AA12" s="364" t="s">
        <v>1482</v>
      </c>
    </row>
    <row r="13" spans="2:35">
      <c r="E13" s="16" t="s">
        <v>33</v>
      </c>
      <c r="I13" s="16" t="s">
        <v>40</v>
      </c>
      <c r="J13" s="16" t="s">
        <v>629</v>
      </c>
      <c r="K13" s="16" t="s">
        <v>55</v>
      </c>
      <c r="Q13" s="16" t="s">
        <v>134</v>
      </c>
      <c r="Z13" s="364" t="s">
        <v>1117</v>
      </c>
    </row>
    <row r="14" spans="2:35">
      <c r="E14" s="16" t="s">
        <v>37</v>
      </c>
      <c r="J14" s="16" t="s">
        <v>625</v>
      </c>
      <c r="K14" s="16" t="s">
        <v>161</v>
      </c>
      <c r="Q14" s="16" t="s">
        <v>135</v>
      </c>
      <c r="Z14" s="364" t="s">
        <v>1118</v>
      </c>
    </row>
    <row r="15" spans="2:35">
      <c r="E15" s="16" t="s">
        <v>75</v>
      </c>
      <c r="J15" s="16" t="s">
        <v>635</v>
      </c>
      <c r="Q15" s="16" t="s">
        <v>136</v>
      </c>
      <c r="Z15" s="364" t="s">
        <v>1119</v>
      </c>
    </row>
    <row r="16" spans="2:35">
      <c r="J16" s="16" t="s">
        <v>626</v>
      </c>
      <c r="Q16" s="16" t="s">
        <v>137</v>
      </c>
      <c r="Z16" s="364" t="s">
        <v>1120</v>
      </c>
    </row>
    <row r="17" spans="10:26">
      <c r="J17" s="16" t="s">
        <v>627</v>
      </c>
      <c r="Q17" s="16" t="s">
        <v>138</v>
      </c>
      <c r="Z17" s="364" t="s">
        <v>1121</v>
      </c>
    </row>
    <row r="18" spans="10:26">
      <c r="Z18" s="364" t="s">
        <v>1123</v>
      </c>
    </row>
    <row r="19" spans="10:26">
      <c r="Z19" s="364" t="s">
        <v>1124</v>
      </c>
    </row>
    <row r="20" spans="10:26">
      <c r="Z20" s="364" t="s">
        <v>1125</v>
      </c>
    </row>
  </sheetData>
  <sortState xmlns:xlrd2="http://schemas.microsoft.com/office/spreadsheetml/2017/richdata2" ref="V6:V11">
    <sortCondition ref="V6:V11"/>
  </sortState>
  <phoneticPr fontId="1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9CF29-0D2E-47A7-B7C8-11786C99FC86}">
  <sheetPr codeName="Hoja21"/>
  <dimension ref="A1:BG158"/>
  <sheetViews>
    <sheetView topLeftCell="AR30" workbookViewId="0">
      <selection activeCell="E25" sqref="E25"/>
    </sheetView>
  </sheetViews>
  <sheetFormatPr baseColWidth="10" defaultRowHeight="14.4"/>
  <cols>
    <col min="2" max="53" width="11.5546875" customWidth="1"/>
    <col min="55" max="55" width="27.21875" bestFit="1" customWidth="1"/>
    <col min="59" max="59" width="17" customWidth="1"/>
  </cols>
  <sheetData>
    <row r="1" spans="1:59">
      <c r="BC1" t="s">
        <v>1074</v>
      </c>
      <c r="BD1" t="s">
        <v>1097</v>
      </c>
      <c r="BF1" t="s">
        <v>1074</v>
      </c>
      <c r="BG1" t="s">
        <v>1141</v>
      </c>
    </row>
    <row r="2" spans="1:59" ht="16.8">
      <c r="A2" s="58" t="s">
        <v>1074</v>
      </c>
      <c r="B2" t="s">
        <v>1142</v>
      </c>
      <c r="C2" t="s">
        <v>1143</v>
      </c>
      <c r="D2" t="s">
        <v>1144</v>
      </c>
      <c r="E2" t="s">
        <v>1145</v>
      </c>
      <c r="F2" t="s">
        <v>1146</v>
      </c>
      <c r="G2" t="s">
        <v>1147</v>
      </c>
      <c r="H2" t="s">
        <v>1148</v>
      </c>
      <c r="I2" t="s">
        <v>1134</v>
      </c>
      <c r="J2" t="s">
        <v>1149</v>
      </c>
      <c r="K2" t="s">
        <v>1150</v>
      </c>
      <c r="L2" t="s">
        <v>1151</v>
      </c>
      <c r="M2" t="s">
        <v>1152</v>
      </c>
      <c r="N2" t="s">
        <v>1153</v>
      </c>
      <c r="O2" t="s">
        <v>1154</v>
      </c>
      <c r="P2" t="s">
        <v>1155</v>
      </c>
      <c r="Q2" t="s">
        <v>1075</v>
      </c>
      <c r="R2" t="s">
        <v>1156</v>
      </c>
      <c r="S2" t="s">
        <v>1157</v>
      </c>
      <c r="T2" t="s">
        <v>1158</v>
      </c>
      <c r="U2" t="s">
        <v>1159</v>
      </c>
      <c r="V2" t="s">
        <v>1160</v>
      </c>
      <c r="W2" t="s">
        <v>1161</v>
      </c>
      <c r="X2" t="s">
        <v>1162</v>
      </c>
      <c r="Y2" t="s">
        <v>1163</v>
      </c>
      <c r="Z2" t="s">
        <v>1164</v>
      </c>
      <c r="AA2" t="s">
        <v>1165</v>
      </c>
      <c r="AB2" t="s">
        <v>1166</v>
      </c>
      <c r="AC2" t="s">
        <v>1167</v>
      </c>
      <c r="AD2" t="s">
        <v>1168</v>
      </c>
      <c r="AE2" t="s">
        <v>1169</v>
      </c>
      <c r="AF2" t="s">
        <v>1170</v>
      </c>
      <c r="AG2" t="s">
        <v>1171</v>
      </c>
      <c r="AH2" t="s">
        <v>1172</v>
      </c>
      <c r="AI2" t="s">
        <v>1173</v>
      </c>
      <c r="AJ2" t="s">
        <v>1174</v>
      </c>
      <c r="AK2" t="s">
        <v>1175</v>
      </c>
      <c r="AL2" t="s">
        <v>1176</v>
      </c>
      <c r="AM2" t="s">
        <v>1177</v>
      </c>
      <c r="AN2" t="s">
        <v>1178</v>
      </c>
      <c r="AO2" t="s">
        <v>1179</v>
      </c>
      <c r="AP2" t="s">
        <v>1180</v>
      </c>
      <c r="AQ2" t="s">
        <v>1181</v>
      </c>
      <c r="AR2" t="s">
        <v>1182</v>
      </c>
      <c r="AS2" t="s">
        <v>1183</v>
      </c>
      <c r="AT2" t="s">
        <v>1184</v>
      </c>
      <c r="AU2" t="s">
        <v>1185</v>
      </c>
      <c r="AV2" t="s">
        <v>1186</v>
      </c>
      <c r="AW2" t="s">
        <v>1187</v>
      </c>
      <c r="AX2" t="s">
        <v>1188</v>
      </c>
      <c r="AY2" t="s">
        <v>1189</v>
      </c>
      <c r="AZ2" t="s">
        <v>1190</v>
      </c>
      <c r="BA2" t="s">
        <v>1191</v>
      </c>
      <c r="BC2" t="s">
        <v>1192</v>
      </c>
      <c r="BD2" t="s">
        <v>1119</v>
      </c>
      <c r="BF2" t="s">
        <v>1172</v>
      </c>
      <c r="BG2" t="s">
        <v>1135</v>
      </c>
    </row>
    <row r="3" spans="1:59">
      <c r="A3" t="s">
        <v>1142</v>
      </c>
      <c r="B3" t="s">
        <v>1193</v>
      </c>
      <c r="C3" t="s">
        <v>1194</v>
      </c>
      <c r="D3" t="s">
        <v>1195</v>
      </c>
      <c r="E3" t="s">
        <v>1196</v>
      </c>
      <c r="F3" t="s">
        <v>1197</v>
      </c>
      <c r="G3" t="s">
        <v>1198</v>
      </c>
      <c r="H3" t="s">
        <v>1199</v>
      </c>
      <c r="I3" t="s">
        <v>1199</v>
      </c>
      <c r="J3" t="s">
        <v>1200</v>
      </c>
      <c r="K3" t="s">
        <v>1201</v>
      </c>
      <c r="L3" t="s">
        <v>1196</v>
      </c>
      <c r="M3" t="s">
        <v>1202</v>
      </c>
      <c r="N3" t="s">
        <v>1203</v>
      </c>
      <c r="O3" t="s">
        <v>1203</v>
      </c>
      <c r="P3" t="s">
        <v>1195</v>
      </c>
      <c r="Q3" t="s">
        <v>1078</v>
      </c>
      <c r="R3" t="s">
        <v>1204</v>
      </c>
      <c r="S3" t="s">
        <v>1205</v>
      </c>
      <c r="T3" t="s">
        <v>1206</v>
      </c>
      <c r="U3" t="s">
        <v>1207</v>
      </c>
      <c r="V3" t="s">
        <v>1208</v>
      </c>
      <c r="W3" t="s">
        <v>1195</v>
      </c>
      <c r="X3" t="s">
        <v>1209</v>
      </c>
      <c r="Y3" t="s">
        <v>1210</v>
      </c>
      <c r="Z3" t="s">
        <v>1209</v>
      </c>
      <c r="AA3" t="s">
        <v>1211</v>
      </c>
      <c r="AB3" t="s">
        <v>1212</v>
      </c>
      <c r="AC3" t="s">
        <v>1078</v>
      </c>
      <c r="AD3" t="s">
        <v>1195</v>
      </c>
      <c r="AE3" t="s">
        <v>1213</v>
      </c>
      <c r="AF3" t="s">
        <v>1214</v>
      </c>
      <c r="AG3" t="s">
        <v>1215</v>
      </c>
      <c r="AH3" t="s">
        <v>1078</v>
      </c>
      <c r="AI3" t="s">
        <v>1195</v>
      </c>
      <c r="AJ3" t="s">
        <v>1195</v>
      </c>
      <c r="AK3" t="s">
        <v>1203</v>
      </c>
      <c r="AL3" t="s">
        <v>1216</v>
      </c>
      <c r="AM3" t="s">
        <v>1212</v>
      </c>
      <c r="AN3" t="s">
        <v>1217</v>
      </c>
      <c r="AO3" t="s">
        <v>1211</v>
      </c>
      <c r="AP3" t="s">
        <v>1218</v>
      </c>
      <c r="AQ3" t="s">
        <v>1212</v>
      </c>
      <c r="AR3" t="s">
        <v>1219</v>
      </c>
      <c r="AS3" t="s">
        <v>1206</v>
      </c>
      <c r="AT3" t="s">
        <v>1220</v>
      </c>
      <c r="AU3" t="s">
        <v>1195</v>
      </c>
      <c r="AV3" t="s">
        <v>1204</v>
      </c>
      <c r="AW3" t="s">
        <v>1213</v>
      </c>
      <c r="AX3" t="s">
        <v>1209</v>
      </c>
      <c r="AY3" t="s">
        <v>1216</v>
      </c>
      <c r="AZ3" t="s">
        <v>1216</v>
      </c>
      <c r="BA3" t="s">
        <v>1211</v>
      </c>
      <c r="BC3" t="s">
        <v>1221</v>
      </c>
      <c r="BD3" t="s">
        <v>1124</v>
      </c>
      <c r="BF3" t="s">
        <v>1075</v>
      </c>
      <c r="BG3" t="s">
        <v>1135</v>
      </c>
    </row>
    <row r="4" spans="1:59">
      <c r="A4" t="s">
        <v>1143</v>
      </c>
      <c r="B4" t="s">
        <v>1222</v>
      </c>
      <c r="C4" t="s">
        <v>1223</v>
      </c>
      <c r="D4" t="s">
        <v>1224</v>
      </c>
      <c r="E4" t="s">
        <v>1225</v>
      </c>
      <c r="F4" t="s">
        <v>1226</v>
      </c>
      <c r="G4" t="s">
        <v>1227</v>
      </c>
      <c r="H4" t="s">
        <v>1228</v>
      </c>
      <c r="I4" t="s">
        <v>1229</v>
      </c>
      <c r="J4" t="s">
        <v>1230</v>
      </c>
      <c r="K4" t="s">
        <v>1229</v>
      </c>
      <c r="L4" t="s">
        <v>1231</v>
      </c>
      <c r="M4" t="s">
        <v>1232</v>
      </c>
      <c r="N4" t="s">
        <v>1233</v>
      </c>
      <c r="O4" t="s">
        <v>1234</v>
      </c>
      <c r="P4" t="s">
        <v>1235</v>
      </c>
      <c r="R4" t="s">
        <v>1236</v>
      </c>
      <c r="S4" t="s">
        <v>1237</v>
      </c>
      <c r="T4" t="s">
        <v>1238</v>
      </c>
      <c r="U4" t="s">
        <v>1239</v>
      </c>
      <c r="V4" t="s">
        <v>1240</v>
      </c>
      <c r="W4" t="s">
        <v>1241</v>
      </c>
      <c r="X4" t="s">
        <v>1242</v>
      </c>
      <c r="Y4" t="s">
        <v>1243</v>
      </c>
      <c r="Z4" t="s">
        <v>1244</v>
      </c>
      <c r="AA4" t="s">
        <v>1245</v>
      </c>
      <c r="AB4" t="s">
        <v>1246</v>
      </c>
      <c r="AD4" t="s">
        <v>1241</v>
      </c>
      <c r="AE4" t="s">
        <v>1247</v>
      </c>
      <c r="AF4" t="s">
        <v>1248</v>
      </c>
      <c r="AG4" t="s">
        <v>1249</v>
      </c>
      <c r="AI4" t="s">
        <v>1250</v>
      </c>
      <c r="AJ4" t="s">
        <v>1251</v>
      </c>
      <c r="AK4" t="s">
        <v>1252</v>
      </c>
      <c r="AL4" t="s">
        <v>1253</v>
      </c>
      <c r="AM4" t="s">
        <v>1246</v>
      </c>
      <c r="AN4" t="s">
        <v>1254</v>
      </c>
      <c r="AO4" t="s">
        <v>1255</v>
      </c>
      <c r="AP4" t="s">
        <v>1256</v>
      </c>
      <c r="AQ4" t="s">
        <v>1246</v>
      </c>
      <c r="AR4" t="s">
        <v>1257</v>
      </c>
      <c r="AS4" t="s">
        <v>1238</v>
      </c>
      <c r="AT4" t="s">
        <v>1258</v>
      </c>
      <c r="AU4" t="s">
        <v>1235</v>
      </c>
      <c r="AV4" t="s">
        <v>1236</v>
      </c>
      <c r="AW4" t="s">
        <v>1247</v>
      </c>
      <c r="AX4" t="s">
        <v>1259</v>
      </c>
      <c r="AY4" t="s">
        <v>1253</v>
      </c>
      <c r="AZ4" t="s">
        <v>1253</v>
      </c>
      <c r="BA4" t="s">
        <v>1260</v>
      </c>
      <c r="BC4" t="s">
        <v>1261</v>
      </c>
      <c r="BD4" t="s">
        <v>1125</v>
      </c>
      <c r="BF4" t="s">
        <v>1177</v>
      </c>
      <c r="BG4" t="s">
        <v>1126</v>
      </c>
    </row>
    <row r="5" spans="1:59">
      <c r="A5" t="s">
        <v>1144</v>
      </c>
      <c r="B5" t="s">
        <v>1262</v>
      </c>
      <c r="C5" t="s">
        <v>1263</v>
      </c>
      <c r="D5" t="s">
        <v>1264</v>
      </c>
      <c r="F5" t="s">
        <v>1265</v>
      </c>
      <c r="G5" t="s">
        <v>1266</v>
      </c>
      <c r="H5" t="s">
        <v>1267</v>
      </c>
      <c r="J5" t="s">
        <v>1268</v>
      </c>
      <c r="M5" t="s">
        <v>1269</v>
      </c>
      <c r="N5" t="s">
        <v>1270</v>
      </c>
      <c r="O5" t="s">
        <v>1271</v>
      </c>
      <c r="P5" t="s">
        <v>1272</v>
      </c>
      <c r="R5" t="s">
        <v>1273</v>
      </c>
      <c r="S5" t="s">
        <v>1265</v>
      </c>
      <c r="U5" t="s">
        <v>1257</v>
      </c>
      <c r="W5" t="s">
        <v>1231</v>
      </c>
      <c r="X5" t="s">
        <v>1274</v>
      </c>
      <c r="Y5" t="s">
        <v>1275</v>
      </c>
      <c r="Z5" t="s">
        <v>1276</v>
      </c>
      <c r="AA5" t="s">
        <v>1277</v>
      </c>
      <c r="AB5" t="s">
        <v>1278</v>
      </c>
      <c r="AD5" t="s">
        <v>1225</v>
      </c>
      <c r="AF5" t="s">
        <v>1243</v>
      </c>
      <c r="AG5" t="s">
        <v>1279</v>
      </c>
      <c r="AI5" t="s">
        <v>1265</v>
      </c>
      <c r="AJ5" t="s">
        <v>1274</v>
      </c>
      <c r="AK5" t="s">
        <v>1280</v>
      </c>
      <c r="AM5" t="s">
        <v>1281</v>
      </c>
      <c r="AO5" t="s">
        <v>1263</v>
      </c>
      <c r="AQ5" t="s">
        <v>1281</v>
      </c>
      <c r="AT5" t="s">
        <v>1253</v>
      </c>
      <c r="AU5" t="s">
        <v>1273</v>
      </c>
      <c r="AV5" t="s">
        <v>1282</v>
      </c>
      <c r="AX5" t="s">
        <v>1248</v>
      </c>
      <c r="BA5" t="s">
        <v>1283</v>
      </c>
      <c r="BC5" t="s">
        <v>1284</v>
      </c>
      <c r="BD5" t="s">
        <v>1116</v>
      </c>
      <c r="BF5" t="s">
        <v>1181</v>
      </c>
      <c r="BG5" t="s">
        <v>1126</v>
      </c>
    </row>
    <row r="6" spans="1:59">
      <c r="A6" t="s">
        <v>1145</v>
      </c>
      <c r="D6" t="s">
        <v>1285</v>
      </c>
      <c r="J6" t="s">
        <v>1286</v>
      </c>
      <c r="N6" t="s">
        <v>1287</v>
      </c>
      <c r="P6" t="s">
        <v>1288</v>
      </c>
      <c r="X6" t="s">
        <v>1289</v>
      </c>
      <c r="Z6" t="s">
        <v>1290</v>
      </c>
      <c r="AA6" t="s">
        <v>1291</v>
      </c>
      <c r="AB6" t="s">
        <v>1292</v>
      </c>
      <c r="AF6" t="s">
        <v>1293</v>
      </c>
      <c r="AG6" t="s">
        <v>1291</v>
      </c>
      <c r="AJ6" t="s">
        <v>1231</v>
      </c>
      <c r="AK6" t="s">
        <v>1253</v>
      </c>
      <c r="AM6" t="s">
        <v>1275</v>
      </c>
      <c r="AQ6" t="s">
        <v>1275</v>
      </c>
      <c r="AV6" t="s">
        <v>1275</v>
      </c>
      <c r="AX6" t="s">
        <v>1262</v>
      </c>
      <c r="BC6" t="s">
        <v>1294</v>
      </c>
      <c r="BD6" t="s">
        <v>1119</v>
      </c>
      <c r="BF6" t="s">
        <v>1134</v>
      </c>
      <c r="BG6" t="s">
        <v>1134</v>
      </c>
    </row>
    <row r="7" spans="1:59">
      <c r="A7" t="s">
        <v>1146</v>
      </c>
      <c r="D7" t="s">
        <v>1295</v>
      </c>
      <c r="N7" t="s">
        <v>1266</v>
      </c>
      <c r="P7" t="s">
        <v>1275</v>
      </c>
      <c r="X7" t="s">
        <v>1296</v>
      </c>
      <c r="Z7" t="s">
        <v>1253</v>
      </c>
      <c r="BC7" t="s">
        <v>1297</v>
      </c>
      <c r="BD7" t="s">
        <v>1124</v>
      </c>
      <c r="BF7" t="s">
        <v>1142</v>
      </c>
      <c r="BG7" t="s">
        <v>1106</v>
      </c>
    </row>
    <row r="8" spans="1:59">
      <c r="A8" t="s">
        <v>1147</v>
      </c>
      <c r="X8" t="s">
        <v>1298</v>
      </c>
      <c r="BC8" t="s">
        <v>1299</v>
      </c>
      <c r="BD8" t="s">
        <v>1114</v>
      </c>
      <c r="BF8" t="s">
        <v>1143</v>
      </c>
      <c r="BG8" t="s">
        <v>1106</v>
      </c>
    </row>
    <row r="9" spans="1:59">
      <c r="A9" t="s">
        <v>1148</v>
      </c>
      <c r="BC9" t="s">
        <v>1300</v>
      </c>
      <c r="BD9" t="s">
        <v>1116</v>
      </c>
      <c r="BF9" t="s">
        <v>1144</v>
      </c>
      <c r="BG9" t="s">
        <v>1106</v>
      </c>
    </row>
    <row r="10" spans="1:59">
      <c r="A10" t="s">
        <v>1134</v>
      </c>
      <c r="BC10" t="s">
        <v>1301</v>
      </c>
      <c r="BD10" t="s">
        <v>1115</v>
      </c>
      <c r="BF10" t="s">
        <v>1145</v>
      </c>
      <c r="BG10" t="s">
        <v>1106</v>
      </c>
    </row>
    <row r="11" spans="1:59">
      <c r="A11" t="s">
        <v>1149</v>
      </c>
      <c r="BC11" t="s">
        <v>1302</v>
      </c>
      <c r="BD11" t="s">
        <v>1119</v>
      </c>
      <c r="BF11" t="s">
        <v>1146</v>
      </c>
      <c r="BG11" t="s">
        <v>1106</v>
      </c>
    </row>
    <row r="12" spans="1:59">
      <c r="A12" t="s">
        <v>1150</v>
      </c>
      <c r="BC12" t="s">
        <v>1303</v>
      </c>
      <c r="BD12" t="s">
        <v>1124</v>
      </c>
      <c r="BF12" t="s">
        <v>1147</v>
      </c>
      <c r="BG12" t="s">
        <v>1106</v>
      </c>
    </row>
    <row r="13" spans="1:59">
      <c r="A13" t="s">
        <v>1151</v>
      </c>
      <c r="BC13" t="s">
        <v>1304</v>
      </c>
      <c r="BD13" t="s">
        <v>1121</v>
      </c>
      <c r="BF13" t="s">
        <v>1148</v>
      </c>
      <c r="BG13" t="s">
        <v>1106</v>
      </c>
    </row>
    <row r="14" spans="1:59">
      <c r="A14" t="s">
        <v>1152</v>
      </c>
      <c r="BC14" t="s">
        <v>1305</v>
      </c>
      <c r="BD14" t="s">
        <v>1125</v>
      </c>
      <c r="BF14" t="s">
        <v>1149</v>
      </c>
      <c r="BG14" t="s">
        <v>1106</v>
      </c>
    </row>
    <row r="15" spans="1:59">
      <c r="A15" t="s">
        <v>1153</v>
      </c>
      <c r="BC15" t="s">
        <v>1306</v>
      </c>
      <c r="BD15" t="s">
        <v>1117</v>
      </c>
      <c r="BF15" t="s">
        <v>1150</v>
      </c>
      <c r="BG15" t="s">
        <v>1106</v>
      </c>
    </row>
    <row r="16" spans="1:59">
      <c r="A16" t="s">
        <v>1154</v>
      </c>
      <c r="BC16" t="s">
        <v>1307</v>
      </c>
      <c r="BD16" t="s">
        <v>1121</v>
      </c>
      <c r="BF16" t="s">
        <v>1151</v>
      </c>
      <c r="BG16" t="s">
        <v>1106</v>
      </c>
    </row>
    <row r="17" spans="1:59">
      <c r="A17" t="s">
        <v>1155</v>
      </c>
      <c r="BC17" t="s">
        <v>1308</v>
      </c>
      <c r="BD17" t="s">
        <v>1125</v>
      </c>
      <c r="BF17" t="s">
        <v>1152</v>
      </c>
      <c r="BG17" t="s">
        <v>1106</v>
      </c>
    </row>
    <row r="18" spans="1:59">
      <c r="A18" t="s">
        <v>1075</v>
      </c>
      <c r="BC18" t="s">
        <v>1309</v>
      </c>
      <c r="BD18" t="s">
        <v>1123</v>
      </c>
      <c r="BF18" t="s">
        <v>1153</v>
      </c>
      <c r="BG18" t="s">
        <v>1106</v>
      </c>
    </row>
    <row r="19" spans="1:59">
      <c r="A19" t="s">
        <v>1156</v>
      </c>
      <c r="BC19" t="s">
        <v>1310</v>
      </c>
      <c r="BD19" t="s">
        <v>1121</v>
      </c>
      <c r="BF19" t="s">
        <v>1154</v>
      </c>
      <c r="BG19" t="s">
        <v>1106</v>
      </c>
    </row>
    <row r="20" spans="1:59">
      <c r="A20" t="s">
        <v>1157</v>
      </c>
      <c r="BC20" t="s">
        <v>1311</v>
      </c>
      <c r="BD20" t="s">
        <v>1125</v>
      </c>
      <c r="BF20" t="s">
        <v>1155</v>
      </c>
      <c r="BG20" t="s">
        <v>1106</v>
      </c>
    </row>
    <row r="21" spans="1:59">
      <c r="A21" t="s">
        <v>1158</v>
      </c>
      <c r="BC21" t="s">
        <v>1312</v>
      </c>
      <c r="BD21" t="s">
        <v>1120</v>
      </c>
      <c r="BF21" t="s">
        <v>1156</v>
      </c>
      <c r="BG21" t="s">
        <v>1106</v>
      </c>
    </row>
    <row r="22" spans="1:59">
      <c r="A22" t="s">
        <v>1159</v>
      </c>
      <c r="BC22" t="s">
        <v>1313</v>
      </c>
      <c r="BD22" t="s">
        <v>1119</v>
      </c>
      <c r="BF22" t="s">
        <v>1157</v>
      </c>
      <c r="BG22" t="s">
        <v>1106</v>
      </c>
    </row>
    <row r="23" spans="1:59">
      <c r="A23" t="s">
        <v>1160</v>
      </c>
      <c r="BC23" t="s">
        <v>1314</v>
      </c>
      <c r="BD23" t="s">
        <v>1124</v>
      </c>
      <c r="BF23" t="s">
        <v>1158</v>
      </c>
      <c r="BG23" t="s">
        <v>1106</v>
      </c>
    </row>
    <row r="24" spans="1:59">
      <c r="A24" t="s">
        <v>1161</v>
      </c>
      <c r="BC24" t="s">
        <v>1315</v>
      </c>
      <c r="BD24" t="s">
        <v>1115</v>
      </c>
      <c r="BF24" t="s">
        <v>1159</v>
      </c>
      <c r="BG24" t="s">
        <v>1106</v>
      </c>
    </row>
    <row r="25" spans="1:59">
      <c r="A25" t="s">
        <v>1162</v>
      </c>
      <c r="BC25" t="s">
        <v>1316</v>
      </c>
      <c r="BD25" t="s">
        <v>1119</v>
      </c>
      <c r="BF25" t="s">
        <v>1160</v>
      </c>
      <c r="BG25" t="s">
        <v>1106</v>
      </c>
    </row>
    <row r="26" spans="1:59">
      <c r="A26" t="s">
        <v>1163</v>
      </c>
      <c r="BC26" t="s">
        <v>1317</v>
      </c>
      <c r="BD26" t="s">
        <v>1118</v>
      </c>
      <c r="BF26" t="s">
        <v>1161</v>
      </c>
      <c r="BG26" t="s">
        <v>1106</v>
      </c>
    </row>
    <row r="27" spans="1:59">
      <c r="A27" t="s">
        <v>1164</v>
      </c>
      <c r="BC27" t="s">
        <v>1318</v>
      </c>
      <c r="BD27" t="s">
        <v>1123</v>
      </c>
      <c r="BF27" t="s">
        <v>1162</v>
      </c>
      <c r="BG27" t="s">
        <v>1106</v>
      </c>
    </row>
    <row r="28" spans="1:59">
      <c r="A28" t="s">
        <v>1165</v>
      </c>
      <c r="BC28" t="s">
        <v>1319</v>
      </c>
      <c r="BD28" t="s">
        <v>1121</v>
      </c>
      <c r="BF28" t="s">
        <v>1163</v>
      </c>
      <c r="BG28" t="s">
        <v>1106</v>
      </c>
    </row>
    <row r="29" spans="1:59">
      <c r="A29" t="s">
        <v>1166</v>
      </c>
      <c r="BC29" t="s">
        <v>1320</v>
      </c>
      <c r="BD29" t="s">
        <v>1125</v>
      </c>
      <c r="BF29" t="s">
        <v>1164</v>
      </c>
      <c r="BG29" t="s">
        <v>1106</v>
      </c>
    </row>
    <row r="30" spans="1:59">
      <c r="A30" t="s">
        <v>1167</v>
      </c>
      <c r="BC30" t="s">
        <v>1321</v>
      </c>
      <c r="BD30" t="s">
        <v>1117</v>
      </c>
      <c r="BF30" t="s">
        <v>1165</v>
      </c>
      <c r="BG30" t="s">
        <v>1106</v>
      </c>
    </row>
    <row r="31" spans="1:59">
      <c r="A31" t="s">
        <v>1168</v>
      </c>
      <c r="BC31" t="s">
        <v>1322</v>
      </c>
      <c r="BD31" t="s">
        <v>1121</v>
      </c>
      <c r="BF31" t="s">
        <v>1166</v>
      </c>
      <c r="BG31" t="s">
        <v>1106</v>
      </c>
    </row>
    <row r="32" spans="1:59">
      <c r="A32" t="s">
        <v>1169</v>
      </c>
      <c r="BC32" t="s">
        <v>1323</v>
      </c>
      <c r="BD32" t="s">
        <v>1121</v>
      </c>
      <c r="BF32" t="s">
        <v>1167</v>
      </c>
      <c r="BG32" t="s">
        <v>1106</v>
      </c>
    </row>
    <row r="33" spans="1:59">
      <c r="A33" t="s">
        <v>1170</v>
      </c>
      <c r="BC33" t="s">
        <v>1324</v>
      </c>
      <c r="BD33" t="s">
        <v>1125</v>
      </c>
      <c r="BF33" t="s">
        <v>1168</v>
      </c>
      <c r="BG33" t="s">
        <v>1106</v>
      </c>
    </row>
    <row r="34" spans="1:59">
      <c r="A34" t="s">
        <v>1171</v>
      </c>
      <c r="BC34" t="s">
        <v>1325</v>
      </c>
      <c r="BD34" t="s">
        <v>1120</v>
      </c>
      <c r="BF34" t="s">
        <v>1169</v>
      </c>
      <c r="BG34" t="s">
        <v>1106</v>
      </c>
    </row>
    <row r="35" spans="1:59">
      <c r="A35" t="s">
        <v>1172</v>
      </c>
      <c r="BC35" t="s">
        <v>1326</v>
      </c>
      <c r="BD35" t="s">
        <v>1124</v>
      </c>
      <c r="BF35" t="s">
        <v>1170</v>
      </c>
      <c r="BG35" t="s">
        <v>1106</v>
      </c>
    </row>
    <row r="36" spans="1:59">
      <c r="A36" t="s">
        <v>1173</v>
      </c>
      <c r="BC36" t="s">
        <v>1327</v>
      </c>
      <c r="BD36" t="s">
        <v>1125</v>
      </c>
      <c r="BF36" t="s">
        <v>1171</v>
      </c>
      <c r="BG36" t="s">
        <v>1106</v>
      </c>
    </row>
    <row r="37" spans="1:59">
      <c r="A37" t="s">
        <v>1174</v>
      </c>
      <c r="BC37" t="s">
        <v>1328</v>
      </c>
      <c r="BD37" t="s">
        <v>1108</v>
      </c>
      <c r="BF37" t="s">
        <v>1173</v>
      </c>
      <c r="BG37" t="s">
        <v>1106</v>
      </c>
    </row>
    <row r="38" spans="1:59">
      <c r="A38" t="s">
        <v>1175</v>
      </c>
      <c r="BC38" t="s">
        <v>1329</v>
      </c>
      <c r="BD38" t="s">
        <v>1115</v>
      </c>
      <c r="BF38" t="s">
        <v>1174</v>
      </c>
      <c r="BG38" t="s">
        <v>1106</v>
      </c>
    </row>
    <row r="39" spans="1:59">
      <c r="A39" t="s">
        <v>1176</v>
      </c>
      <c r="BC39" t="s">
        <v>1330</v>
      </c>
      <c r="BD39" t="s">
        <v>1119</v>
      </c>
      <c r="BF39" t="s">
        <v>1175</v>
      </c>
      <c r="BG39" t="s">
        <v>1106</v>
      </c>
    </row>
    <row r="40" spans="1:59">
      <c r="A40" t="s">
        <v>1177</v>
      </c>
      <c r="BC40" t="s">
        <v>1331</v>
      </c>
      <c r="BD40" t="s">
        <v>1118</v>
      </c>
      <c r="BF40" t="s">
        <v>1176</v>
      </c>
      <c r="BG40" t="s">
        <v>1106</v>
      </c>
    </row>
    <row r="41" spans="1:59">
      <c r="A41" t="s">
        <v>1178</v>
      </c>
      <c r="BC41" t="s">
        <v>1332</v>
      </c>
      <c r="BD41" t="s">
        <v>1123</v>
      </c>
      <c r="BF41" t="s">
        <v>1178</v>
      </c>
      <c r="BG41" t="s">
        <v>1106</v>
      </c>
    </row>
    <row r="42" spans="1:59">
      <c r="A42" t="s">
        <v>1179</v>
      </c>
      <c r="BC42" t="s">
        <v>1333</v>
      </c>
      <c r="BD42" t="s">
        <v>1117</v>
      </c>
      <c r="BF42" t="s">
        <v>1179</v>
      </c>
      <c r="BG42" t="s">
        <v>1106</v>
      </c>
    </row>
    <row r="43" spans="1:59">
      <c r="A43" t="s">
        <v>1180</v>
      </c>
      <c r="BC43" t="s">
        <v>1334</v>
      </c>
      <c r="BD43" t="s">
        <v>1121</v>
      </c>
      <c r="BF43" t="s">
        <v>1180</v>
      </c>
      <c r="BG43" t="s">
        <v>1106</v>
      </c>
    </row>
    <row r="44" spans="1:59">
      <c r="A44" t="s">
        <v>1181</v>
      </c>
      <c r="BC44" t="s">
        <v>1335</v>
      </c>
      <c r="BD44" t="s">
        <v>1125</v>
      </c>
      <c r="BF44" t="s">
        <v>1182</v>
      </c>
      <c r="BG44" t="s">
        <v>1106</v>
      </c>
    </row>
    <row r="45" spans="1:59">
      <c r="A45" t="s">
        <v>1182</v>
      </c>
      <c r="BC45" t="s">
        <v>1336</v>
      </c>
      <c r="BD45" t="s">
        <v>1115</v>
      </c>
      <c r="BF45" t="s">
        <v>1183</v>
      </c>
      <c r="BG45" t="s">
        <v>1106</v>
      </c>
    </row>
    <row r="46" spans="1:59">
      <c r="A46" t="s">
        <v>1183</v>
      </c>
      <c r="BC46" t="s">
        <v>1337</v>
      </c>
      <c r="BD46" t="s">
        <v>1119</v>
      </c>
      <c r="BF46" t="s">
        <v>1184</v>
      </c>
      <c r="BG46" t="s">
        <v>1106</v>
      </c>
    </row>
    <row r="47" spans="1:59">
      <c r="A47" t="s">
        <v>1184</v>
      </c>
      <c r="BC47" t="s">
        <v>1338</v>
      </c>
      <c r="BD47" t="s">
        <v>1124</v>
      </c>
      <c r="BF47" t="s">
        <v>1185</v>
      </c>
      <c r="BG47" t="s">
        <v>1106</v>
      </c>
    </row>
    <row r="48" spans="1:59">
      <c r="A48" t="s">
        <v>1185</v>
      </c>
      <c r="BC48" t="s">
        <v>1339</v>
      </c>
      <c r="BD48" t="s">
        <v>1123</v>
      </c>
      <c r="BF48" t="s">
        <v>1186</v>
      </c>
      <c r="BG48" t="s">
        <v>1106</v>
      </c>
    </row>
    <row r="49" spans="1:59">
      <c r="A49" t="s">
        <v>1186</v>
      </c>
      <c r="BC49" t="s">
        <v>1340</v>
      </c>
      <c r="BD49" t="s">
        <v>1125</v>
      </c>
      <c r="BF49" t="s">
        <v>1187</v>
      </c>
      <c r="BG49" t="s">
        <v>1106</v>
      </c>
    </row>
    <row r="50" spans="1:59">
      <c r="A50" t="s">
        <v>1187</v>
      </c>
      <c r="BC50" t="s">
        <v>1341</v>
      </c>
      <c r="BD50" t="s">
        <v>1115</v>
      </c>
      <c r="BF50" t="s">
        <v>1188</v>
      </c>
      <c r="BG50" t="s">
        <v>1106</v>
      </c>
    </row>
    <row r="51" spans="1:59">
      <c r="A51" t="s">
        <v>1188</v>
      </c>
      <c r="BC51" t="s">
        <v>1342</v>
      </c>
      <c r="BD51" t="s">
        <v>1120</v>
      </c>
      <c r="BF51" t="s">
        <v>1189</v>
      </c>
      <c r="BG51" t="s">
        <v>1106</v>
      </c>
    </row>
    <row r="52" spans="1:59">
      <c r="A52" t="s">
        <v>1189</v>
      </c>
      <c r="BC52" t="s">
        <v>1343</v>
      </c>
      <c r="BD52" t="s">
        <v>1119</v>
      </c>
      <c r="BF52" t="s">
        <v>1190</v>
      </c>
      <c r="BG52" t="s">
        <v>1106</v>
      </c>
    </row>
    <row r="53" spans="1:59">
      <c r="A53" t="s">
        <v>1190</v>
      </c>
      <c r="BC53" t="s">
        <v>1344</v>
      </c>
      <c r="BD53" t="s">
        <v>1124</v>
      </c>
    </row>
    <row r="54" spans="1:59">
      <c r="A54" t="s">
        <v>1191</v>
      </c>
      <c r="BC54" t="s">
        <v>1345</v>
      </c>
      <c r="BD54" t="s">
        <v>1116</v>
      </c>
    </row>
    <row r="55" spans="1:59">
      <c r="BC55" t="s">
        <v>1346</v>
      </c>
      <c r="BD55" t="s">
        <v>1120</v>
      </c>
    </row>
    <row r="56" spans="1:59">
      <c r="BC56" t="s">
        <v>1347</v>
      </c>
      <c r="BD56" t="s">
        <v>1124</v>
      </c>
    </row>
    <row r="57" spans="1:59">
      <c r="BC57" t="s">
        <v>1348</v>
      </c>
      <c r="BD57" t="s">
        <v>1117</v>
      </c>
    </row>
    <row r="58" spans="1:59">
      <c r="BC58" t="s">
        <v>1349</v>
      </c>
      <c r="BD58" t="s">
        <v>1121</v>
      </c>
    </row>
    <row r="59" spans="1:59">
      <c r="BC59" t="s">
        <v>1350</v>
      </c>
      <c r="BD59" t="s">
        <v>1124</v>
      </c>
    </row>
    <row r="60" spans="1:59">
      <c r="BC60" t="s">
        <v>1351</v>
      </c>
      <c r="BD60" t="s">
        <v>1123</v>
      </c>
    </row>
    <row r="61" spans="1:59">
      <c r="BC61" t="s">
        <v>1352</v>
      </c>
      <c r="BD61" t="s">
        <v>1125</v>
      </c>
    </row>
    <row r="62" spans="1:59">
      <c r="BC62" t="s">
        <v>1353</v>
      </c>
      <c r="BD62" t="s">
        <v>1121</v>
      </c>
    </row>
    <row r="63" spans="1:59">
      <c r="BC63" t="s">
        <v>1354</v>
      </c>
      <c r="BD63" t="s">
        <v>1125</v>
      </c>
    </row>
    <row r="64" spans="1:59">
      <c r="BC64" t="s">
        <v>1355</v>
      </c>
      <c r="BD64" t="s">
        <v>1118</v>
      </c>
    </row>
    <row r="65" spans="55:56">
      <c r="BC65" t="s">
        <v>1356</v>
      </c>
      <c r="BD65" t="s">
        <v>1123</v>
      </c>
    </row>
    <row r="66" spans="55:56">
      <c r="BC66" t="s">
        <v>1357</v>
      </c>
      <c r="BD66" t="s">
        <v>1125</v>
      </c>
    </row>
    <row r="67" spans="55:56">
      <c r="BC67" t="s">
        <v>1358</v>
      </c>
      <c r="BD67" t="s">
        <v>1114</v>
      </c>
    </row>
    <row r="68" spans="55:56">
      <c r="BC68" t="s">
        <v>1359</v>
      </c>
      <c r="BD68" t="s">
        <v>1116</v>
      </c>
    </row>
    <row r="69" spans="55:56">
      <c r="BC69" t="s">
        <v>1360</v>
      </c>
      <c r="BD69" t="s">
        <v>1120</v>
      </c>
    </row>
    <row r="70" spans="55:56">
      <c r="BC70" t="s">
        <v>1361</v>
      </c>
      <c r="BD70" t="s">
        <v>1119</v>
      </c>
    </row>
    <row r="71" spans="55:56">
      <c r="BC71" t="s">
        <v>1362</v>
      </c>
      <c r="BD71" t="s">
        <v>1124</v>
      </c>
    </row>
    <row r="72" spans="55:56">
      <c r="BC72" t="s">
        <v>1363</v>
      </c>
      <c r="BD72" t="s">
        <v>1125</v>
      </c>
    </row>
    <row r="73" spans="55:56">
      <c r="BC73" t="s">
        <v>1364</v>
      </c>
      <c r="BD73" t="s">
        <v>1124</v>
      </c>
    </row>
    <row r="74" spans="55:56">
      <c r="BC74" t="s">
        <v>1365</v>
      </c>
      <c r="BD74" t="s">
        <v>1123</v>
      </c>
    </row>
    <row r="75" spans="55:56">
      <c r="BC75" t="s">
        <v>1366</v>
      </c>
      <c r="BD75" t="s">
        <v>1125</v>
      </c>
    </row>
    <row r="76" spans="55:56">
      <c r="BC76" t="s">
        <v>1367</v>
      </c>
      <c r="BD76" t="s">
        <v>1114</v>
      </c>
    </row>
    <row r="77" spans="55:56">
      <c r="BC77" t="s">
        <v>1368</v>
      </c>
      <c r="BD77" t="s">
        <v>1116</v>
      </c>
    </row>
    <row r="78" spans="55:56">
      <c r="BC78" t="s">
        <v>1369</v>
      </c>
      <c r="BD78" t="s">
        <v>1115</v>
      </c>
    </row>
    <row r="79" spans="55:56">
      <c r="BC79" t="s">
        <v>1370</v>
      </c>
      <c r="BD79" t="s">
        <v>1119</v>
      </c>
    </row>
    <row r="80" spans="55:56">
      <c r="BC80" t="s">
        <v>1371</v>
      </c>
      <c r="BD80" t="s">
        <v>1124</v>
      </c>
    </row>
    <row r="81" spans="55:56">
      <c r="BC81" t="s">
        <v>1372</v>
      </c>
      <c r="BD81" t="s">
        <v>1119</v>
      </c>
    </row>
    <row r="82" spans="55:56">
      <c r="BC82" t="s">
        <v>1373</v>
      </c>
      <c r="BD82" t="s">
        <v>1124</v>
      </c>
    </row>
    <row r="83" spans="55:56">
      <c r="BC83" t="s">
        <v>1374</v>
      </c>
      <c r="BD83" t="s">
        <v>1123</v>
      </c>
    </row>
    <row r="84" spans="55:56">
      <c r="BC84" t="s">
        <v>1375</v>
      </c>
      <c r="BD84" t="s">
        <v>1125</v>
      </c>
    </row>
    <row r="85" spans="55:56">
      <c r="BC85" t="s">
        <v>1376</v>
      </c>
      <c r="BD85" t="s">
        <v>1116</v>
      </c>
    </row>
    <row r="86" spans="55:56">
      <c r="BC86" t="s">
        <v>1377</v>
      </c>
      <c r="BD86" t="s">
        <v>1120</v>
      </c>
    </row>
    <row r="87" spans="55:56">
      <c r="BC87" t="s">
        <v>1378</v>
      </c>
      <c r="BD87" t="s">
        <v>1124</v>
      </c>
    </row>
    <row r="88" spans="55:56">
      <c r="BC88" t="s">
        <v>1379</v>
      </c>
      <c r="BD88" t="s">
        <v>1125</v>
      </c>
    </row>
    <row r="89" spans="55:56">
      <c r="BC89" t="s">
        <v>1380</v>
      </c>
      <c r="BD89" t="s">
        <v>1125</v>
      </c>
    </row>
    <row r="90" spans="55:56">
      <c r="BC90" t="s">
        <v>1381</v>
      </c>
      <c r="BD90" t="s">
        <v>1119</v>
      </c>
    </row>
    <row r="91" spans="55:56">
      <c r="BC91" t="s">
        <v>1382</v>
      </c>
      <c r="BD91" t="s">
        <v>1124</v>
      </c>
    </row>
    <row r="92" spans="55:56">
      <c r="BC92" t="s">
        <v>1383</v>
      </c>
      <c r="BD92" t="s">
        <v>1125</v>
      </c>
    </row>
    <row r="93" spans="55:56">
      <c r="BC93" t="s">
        <v>1384</v>
      </c>
      <c r="BD93" t="s">
        <v>1121</v>
      </c>
    </row>
    <row r="94" spans="55:56">
      <c r="BC94" t="s">
        <v>1385</v>
      </c>
      <c r="BD94" t="s">
        <v>1125</v>
      </c>
    </row>
    <row r="95" spans="55:56">
      <c r="BC95" t="s">
        <v>1386</v>
      </c>
      <c r="BD95" t="s">
        <v>1119</v>
      </c>
    </row>
    <row r="96" spans="55:56">
      <c r="BC96" t="s">
        <v>1387</v>
      </c>
      <c r="BD96" t="s">
        <v>1124</v>
      </c>
    </row>
    <row r="97" spans="55:56">
      <c r="BC97" t="s">
        <v>1388</v>
      </c>
      <c r="BD97" t="s">
        <v>1123</v>
      </c>
    </row>
    <row r="98" spans="55:56">
      <c r="BC98" t="s">
        <v>1389</v>
      </c>
      <c r="BD98" t="s">
        <v>1125</v>
      </c>
    </row>
    <row r="99" spans="55:56">
      <c r="BC99" t="s">
        <v>1390</v>
      </c>
      <c r="BD99" t="s">
        <v>1108</v>
      </c>
    </row>
    <row r="100" spans="55:56">
      <c r="BC100" t="s">
        <v>1391</v>
      </c>
      <c r="BD100" t="s">
        <v>1115</v>
      </c>
    </row>
    <row r="101" spans="55:56">
      <c r="BC101" t="s">
        <v>1392</v>
      </c>
      <c r="BD101" t="s">
        <v>1119</v>
      </c>
    </row>
    <row r="102" spans="55:56">
      <c r="BC102" t="s">
        <v>1393</v>
      </c>
      <c r="BD102" t="s">
        <v>1124</v>
      </c>
    </row>
    <row r="103" spans="55:56">
      <c r="BC103" t="s">
        <v>1394</v>
      </c>
      <c r="BD103" t="s">
        <v>1108</v>
      </c>
    </row>
    <row r="104" spans="55:56">
      <c r="BC104" t="s">
        <v>1395</v>
      </c>
      <c r="BD104" t="s">
        <v>1115</v>
      </c>
    </row>
    <row r="105" spans="55:56">
      <c r="BC105" t="s">
        <v>1396</v>
      </c>
      <c r="BD105" t="s">
        <v>1119</v>
      </c>
    </row>
    <row r="106" spans="55:56">
      <c r="BC106" t="s">
        <v>1397</v>
      </c>
      <c r="BD106" t="s">
        <v>1124</v>
      </c>
    </row>
    <row r="107" spans="55:56">
      <c r="BC107" t="s">
        <v>1398</v>
      </c>
      <c r="BD107" t="s">
        <v>1118</v>
      </c>
    </row>
    <row r="108" spans="55:56">
      <c r="BC108" t="s">
        <v>1399</v>
      </c>
      <c r="BD108" t="s">
        <v>1123</v>
      </c>
    </row>
    <row r="109" spans="55:56">
      <c r="BC109" t="s">
        <v>1400</v>
      </c>
      <c r="BD109" t="s">
        <v>1121</v>
      </c>
    </row>
    <row r="110" spans="55:56">
      <c r="BC110" t="s">
        <v>1401</v>
      </c>
      <c r="BD110" t="s">
        <v>1125</v>
      </c>
    </row>
    <row r="111" spans="55:56">
      <c r="BC111" t="s">
        <v>1402</v>
      </c>
      <c r="BD111" t="s">
        <v>1119</v>
      </c>
    </row>
    <row r="112" spans="55:56">
      <c r="BC112" t="s">
        <v>1403</v>
      </c>
      <c r="BD112" t="s">
        <v>1118</v>
      </c>
    </row>
    <row r="113" spans="55:56">
      <c r="BC113" t="s">
        <v>1404</v>
      </c>
      <c r="BD113" t="s">
        <v>1123</v>
      </c>
    </row>
    <row r="114" spans="55:56">
      <c r="BC114" t="s">
        <v>1405</v>
      </c>
      <c r="BD114" t="s">
        <v>1125</v>
      </c>
    </row>
    <row r="115" spans="55:56">
      <c r="BC115" t="s">
        <v>1406</v>
      </c>
      <c r="BD115" t="s">
        <v>1121</v>
      </c>
    </row>
    <row r="116" spans="55:56">
      <c r="BC116" t="s">
        <v>1407</v>
      </c>
      <c r="BD116" t="s">
        <v>1125</v>
      </c>
    </row>
    <row r="117" spans="55:56">
      <c r="BC117" t="s">
        <v>1408</v>
      </c>
      <c r="BD117" t="s">
        <v>1129</v>
      </c>
    </row>
    <row r="118" spans="55:56">
      <c r="BC118" t="s">
        <v>1409</v>
      </c>
      <c r="BD118" t="s">
        <v>10</v>
      </c>
    </row>
    <row r="119" spans="55:56">
      <c r="BC119" t="s">
        <v>1410</v>
      </c>
      <c r="BD119" t="s">
        <v>1132</v>
      </c>
    </row>
    <row r="120" spans="55:56">
      <c r="BC120" t="s">
        <v>1411</v>
      </c>
      <c r="BD120" t="s">
        <v>1118</v>
      </c>
    </row>
    <row r="121" spans="55:56">
      <c r="BC121" t="s">
        <v>1412</v>
      </c>
      <c r="BD121" t="s">
        <v>1117</v>
      </c>
    </row>
    <row r="122" spans="55:56">
      <c r="BC122" t="s">
        <v>1413</v>
      </c>
      <c r="BD122" t="s">
        <v>1121</v>
      </c>
    </row>
    <row r="123" spans="55:56">
      <c r="BC123" t="s">
        <v>1414</v>
      </c>
      <c r="BD123" t="s">
        <v>1118</v>
      </c>
    </row>
    <row r="124" spans="55:56">
      <c r="BC124" t="s">
        <v>1415</v>
      </c>
      <c r="BD124" t="s">
        <v>1123</v>
      </c>
    </row>
    <row r="125" spans="55:56">
      <c r="BC125" t="s">
        <v>1416</v>
      </c>
      <c r="BD125" t="s">
        <v>1125</v>
      </c>
    </row>
    <row r="126" spans="55:56">
      <c r="BC126" t="s">
        <v>1417</v>
      </c>
      <c r="BD126" t="s">
        <v>1123</v>
      </c>
    </row>
    <row r="127" spans="55:56">
      <c r="BC127" t="s">
        <v>1418</v>
      </c>
      <c r="BD127" t="s">
        <v>1125</v>
      </c>
    </row>
    <row r="128" spans="55:56">
      <c r="BC128" t="s">
        <v>1419</v>
      </c>
      <c r="BD128" t="s">
        <v>1129</v>
      </c>
    </row>
    <row r="129" spans="55:56">
      <c r="BC129" t="s">
        <v>1420</v>
      </c>
      <c r="BD129" t="s">
        <v>10</v>
      </c>
    </row>
    <row r="130" spans="55:56">
      <c r="BC130" t="s">
        <v>1421</v>
      </c>
      <c r="BD130" t="s">
        <v>1132</v>
      </c>
    </row>
    <row r="131" spans="55:56">
      <c r="BC131" t="s">
        <v>1422</v>
      </c>
      <c r="BD131" t="s">
        <v>1118</v>
      </c>
    </row>
    <row r="132" spans="55:56">
      <c r="BC132" t="s">
        <v>1423</v>
      </c>
      <c r="BD132" t="s">
        <v>1123</v>
      </c>
    </row>
    <row r="133" spans="55:56">
      <c r="BC133" t="s">
        <v>1424</v>
      </c>
      <c r="BD133" t="s">
        <v>1125</v>
      </c>
    </row>
    <row r="134" spans="55:56">
      <c r="BC134" t="s">
        <v>1425</v>
      </c>
      <c r="BD134" t="s">
        <v>1116</v>
      </c>
    </row>
    <row r="135" spans="55:56">
      <c r="BC135" t="s">
        <v>1426</v>
      </c>
      <c r="BD135" t="s">
        <v>1120</v>
      </c>
    </row>
    <row r="136" spans="55:56">
      <c r="BC136" t="s">
        <v>1427</v>
      </c>
      <c r="BD136" t="s">
        <v>1123</v>
      </c>
    </row>
    <row r="137" spans="55:56">
      <c r="BC137" t="s">
        <v>1428</v>
      </c>
      <c r="BD137" t="s">
        <v>1121</v>
      </c>
    </row>
    <row r="138" spans="55:56">
      <c r="BC138" t="s">
        <v>1429</v>
      </c>
      <c r="BD138" t="s">
        <v>1125</v>
      </c>
    </row>
    <row r="139" spans="55:56">
      <c r="BC139" t="s">
        <v>1430</v>
      </c>
      <c r="BD139" t="s">
        <v>1115</v>
      </c>
    </row>
    <row r="140" spans="55:56">
      <c r="BC140" t="s">
        <v>1431</v>
      </c>
      <c r="BD140" t="s">
        <v>1119</v>
      </c>
    </row>
    <row r="141" spans="55:56">
      <c r="BC141" t="s">
        <v>1432</v>
      </c>
      <c r="BD141" t="s">
        <v>1124</v>
      </c>
    </row>
    <row r="142" spans="55:56">
      <c r="BC142" t="s">
        <v>1433</v>
      </c>
      <c r="BD142" t="s">
        <v>1119</v>
      </c>
    </row>
    <row r="143" spans="55:56">
      <c r="BC143" t="s">
        <v>1434</v>
      </c>
      <c r="BD143" t="s">
        <v>1118</v>
      </c>
    </row>
    <row r="144" spans="55:56">
      <c r="BC144" t="s">
        <v>1435</v>
      </c>
      <c r="BD144" t="s">
        <v>1123</v>
      </c>
    </row>
    <row r="145" spans="55:56">
      <c r="BC145" t="s">
        <v>1436</v>
      </c>
      <c r="BD145" t="s">
        <v>1125</v>
      </c>
    </row>
    <row r="146" spans="55:56">
      <c r="BC146" t="s">
        <v>1437</v>
      </c>
      <c r="BD146" t="s">
        <v>1120</v>
      </c>
    </row>
    <row r="147" spans="55:56">
      <c r="BC147" t="s">
        <v>1438</v>
      </c>
      <c r="BD147" t="s">
        <v>1124</v>
      </c>
    </row>
    <row r="148" spans="55:56">
      <c r="BC148" t="s">
        <v>1439</v>
      </c>
      <c r="BD148" t="s">
        <v>1115</v>
      </c>
    </row>
    <row r="149" spans="55:56">
      <c r="BC149" t="s">
        <v>1440</v>
      </c>
      <c r="BD149" t="s">
        <v>1119</v>
      </c>
    </row>
    <row r="150" spans="55:56">
      <c r="BC150" t="s">
        <v>1441</v>
      </c>
      <c r="BD150" t="s">
        <v>1123</v>
      </c>
    </row>
    <row r="151" spans="55:56">
      <c r="BC151" t="s">
        <v>1442</v>
      </c>
      <c r="BD151" t="s">
        <v>1125</v>
      </c>
    </row>
    <row r="152" spans="55:56">
      <c r="BC152" t="s">
        <v>1443</v>
      </c>
      <c r="BD152" t="s">
        <v>1123</v>
      </c>
    </row>
    <row r="153" spans="55:56">
      <c r="BC153" t="s">
        <v>1444</v>
      </c>
      <c r="BD153" t="s">
        <v>1125</v>
      </c>
    </row>
    <row r="154" spans="55:56">
      <c r="BC154" t="s">
        <v>1445</v>
      </c>
      <c r="BD154" t="s">
        <v>1123</v>
      </c>
    </row>
    <row r="155" spans="55:56">
      <c r="BC155" t="s">
        <v>1446</v>
      </c>
      <c r="BD155" t="s">
        <v>1125</v>
      </c>
    </row>
    <row r="156" spans="55:56">
      <c r="BC156" t="s">
        <v>1447</v>
      </c>
      <c r="BD156" t="s">
        <v>1119</v>
      </c>
    </row>
    <row r="157" spans="55:56">
      <c r="BC157" t="s">
        <v>1448</v>
      </c>
      <c r="BD157" t="s">
        <v>1124</v>
      </c>
    </row>
    <row r="158" spans="55:56">
      <c r="BC158" t="s">
        <v>1449</v>
      </c>
      <c r="BD158" t="s">
        <v>1125</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FC85"/>
  <sheetViews>
    <sheetView zoomScaleNormal="100" workbookViewId="0">
      <selection activeCell="B8" sqref="B8:B9"/>
    </sheetView>
  </sheetViews>
  <sheetFormatPr baseColWidth="10" defaultColWidth="0" defaultRowHeight="16.8" zeroHeight="1"/>
  <cols>
    <col min="1" max="1" width="6" style="1" customWidth="1"/>
    <col min="2" max="2" width="7.88671875" style="1" customWidth="1"/>
    <col min="3" max="3" width="13.5546875" style="1" customWidth="1"/>
    <col min="4" max="11" width="10.88671875" style="1" customWidth="1"/>
    <col min="12" max="12" width="35.109375" style="1" customWidth="1"/>
    <col min="13" max="13" width="4.44140625" style="1" customWidth="1"/>
    <col min="14" max="14" width="8" style="1" customWidth="1"/>
    <col min="15" max="21" width="10.88671875" style="1" customWidth="1"/>
    <col min="22" max="16383" width="10.88671875" style="1" hidden="1"/>
    <col min="16384" max="16384" width="4.109375" style="1" hidden="1" customWidth="1"/>
  </cols>
  <sheetData>
    <row r="1" spans="2:19"/>
    <row r="2" spans="2:19"/>
    <row r="3" spans="2:19"/>
    <row r="4" spans="2:19" s="176" customFormat="1" ht="24" thickBot="1">
      <c r="B4" s="11" t="s">
        <v>886</v>
      </c>
    </row>
    <row r="5" spans="2:19" ht="17.100000000000001" customHeight="1" thickTop="1"/>
    <row r="6" spans="2:19" ht="17.100000000000001" customHeight="1">
      <c r="B6" s="178" t="s">
        <v>683</v>
      </c>
      <c r="C6" s="178"/>
      <c r="D6" s="178"/>
      <c r="E6" s="178"/>
      <c r="F6" s="178"/>
      <c r="G6" s="178"/>
      <c r="H6" s="178"/>
      <c r="I6" s="178"/>
      <c r="J6" s="178"/>
      <c r="K6" s="178"/>
      <c r="L6" s="178"/>
      <c r="O6" s="155" t="s">
        <v>681</v>
      </c>
    </row>
    <row r="7" spans="2:19" ht="17.100000000000001" customHeight="1">
      <c r="B7" s="178" t="s">
        <v>684</v>
      </c>
      <c r="C7" s="178"/>
      <c r="D7" s="178"/>
      <c r="E7" s="178"/>
      <c r="F7" s="178"/>
      <c r="G7" s="178"/>
      <c r="H7" s="178"/>
      <c r="I7" s="178"/>
      <c r="J7" s="178"/>
      <c r="K7" s="178"/>
      <c r="L7" s="178"/>
      <c r="N7" s="179"/>
    </row>
    <row r="8" spans="2:19" ht="17.100000000000001" customHeight="1">
      <c r="B8" s="187" t="s">
        <v>1478</v>
      </c>
      <c r="C8" s="431"/>
      <c r="D8" s="431"/>
      <c r="E8" s="431"/>
      <c r="F8" s="431"/>
      <c r="G8" s="431"/>
      <c r="H8" s="431"/>
      <c r="I8" s="431"/>
      <c r="J8" s="431"/>
      <c r="K8" s="431"/>
      <c r="L8" s="431"/>
      <c r="N8" s="180" t="s">
        <v>682</v>
      </c>
      <c r="O8" s="177"/>
      <c r="P8" s="177"/>
      <c r="Q8" s="177"/>
      <c r="R8" s="177"/>
      <c r="S8" s="177"/>
    </row>
    <row r="9" spans="2:19" ht="17.100000000000001" customHeight="1">
      <c r="B9" s="187" t="s">
        <v>1479</v>
      </c>
      <c r="C9" s="431"/>
      <c r="D9" s="431"/>
      <c r="E9" s="431"/>
      <c r="F9" s="431"/>
      <c r="G9" s="431"/>
      <c r="H9" s="431"/>
      <c r="I9" s="431"/>
      <c r="J9" s="431"/>
      <c r="K9" s="431"/>
      <c r="L9" s="431"/>
      <c r="N9" s="305" t="s">
        <v>928</v>
      </c>
    </row>
    <row r="10" spans="2:19" ht="17.100000000000001" customHeight="1">
      <c r="B10" s="178" t="s">
        <v>689</v>
      </c>
      <c r="C10" s="178"/>
      <c r="D10" s="178"/>
      <c r="E10" s="178"/>
      <c r="F10" s="178"/>
      <c r="G10" s="178"/>
      <c r="H10" s="178"/>
      <c r="I10" s="178"/>
      <c r="J10" s="178"/>
      <c r="K10" s="178"/>
      <c r="L10" s="178"/>
      <c r="N10" s="179" t="s">
        <v>927</v>
      </c>
    </row>
    <row r="11" spans="2:19" ht="17.100000000000001" customHeight="1">
      <c r="B11" s="178" t="s">
        <v>690</v>
      </c>
      <c r="C11" s="178"/>
      <c r="D11" s="178"/>
      <c r="E11" s="178"/>
      <c r="F11" s="178"/>
      <c r="G11" s="178"/>
      <c r="H11" s="178"/>
      <c r="I11" s="178"/>
      <c r="J11" s="178"/>
      <c r="K11" s="178"/>
      <c r="L11" s="178"/>
      <c r="N11" s="180" t="s">
        <v>692</v>
      </c>
      <c r="O11" s="177"/>
      <c r="P11" s="177"/>
      <c r="Q11" s="177"/>
      <c r="R11" s="177"/>
      <c r="S11" s="177"/>
    </row>
    <row r="12" spans="2:19">
      <c r="B12" s="178" t="s">
        <v>685</v>
      </c>
      <c r="C12" s="178"/>
      <c r="D12" s="178"/>
      <c r="E12" s="178"/>
      <c r="F12" s="178"/>
      <c r="G12" s="178"/>
      <c r="H12" s="178"/>
      <c r="I12" s="178"/>
      <c r="J12" s="178"/>
      <c r="K12" s="178"/>
      <c r="L12" s="178"/>
      <c r="N12" s="179" t="s">
        <v>921</v>
      </c>
    </row>
    <row r="13" spans="2:19">
      <c r="B13" s="178" t="s">
        <v>686</v>
      </c>
      <c r="C13" s="178"/>
      <c r="D13" s="178"/>
      <c r="E13" s="178"/>
      <c r="F13" s="178"/>
      <c r="G13" s="178"/>
      <c r="H13" s="178"/>
      <c r="I13" s="178"/>
      <c r="J13" s="178"/>
      <c r="K13" s="178"/>
      <c r="L13" s="178"/>
      <c r="N13" s="179"/>
    </row>
    <row r="14" spans="2:19">
      <c r="B14" s="178" t="s">
        <v>687</v>
      </c>
      <c r="C14" s="178"/>
      <c r="D14" s="178"/>
      <c r="E14" s="178"/>
      <c r="F14" s="178"/>
      <c r="G14" s="178"/>
      <c r="H14" s="178"/>
      <c r="I14" s="178"/>
      <c r="J14" s="178"/>
      <c r="K14" s="178"/>
      <c r="L14" s="178"/>
      <c r="N14" s="180" t="s">
        <v>693</v>
      </c>
      <c r="O14" s="177"/>
      <c r="P14" s="177"/>
      <c r="Q14" s="177"/>
      <c r="R14" s="177"/>
      <c r="S14" s="177"/>
    </row>
    <row r="15" spans="2:19">
      <c r="B15" s="178" t="s">
        <v>688</v>
      </c>
      <c r="C15" s="178"/>
      <c r="D15" s="178"/>
      <c r="E15" s="178"/>
      <c r="F15" s="178"/>
      <c r="G15" s="178"/>
      <c r="H15" s="178"/>
      <c r="I15" s="178"/>
      <c r="J15" s="178"/>
      <c r="K15" s="178"/>
      <c r="L15" s="178"/>
      <c r="N15" s="179" t="s">
        <v>923</v>
      </c>
    </row>
    <row r="16" spans="2:19">
      <c r="B16" s="183"/>
      <c r="C16" s="183"/>
      <c r="D16" s="183"/>
      <c r="E16" s="183"/>
      <c r="F16" s="183"/>
      <c r="G16" s="183"/>
      <c r="H16" s="183"/>
      <c r="I16" s="183"/>
      <c r="J16" s="183"/>
      <c r="K16" s="183"/>
      <c r="L16" s="183"/>
      <c r="N16" s="179" t="s">
        <v>922</v>
      </c>
    </row>
    <row r="17" spans="2:19">
      <c r="N17" s="180" t="s">
        <v>694</v>
      </c>
      <c r="O17" s="177"/>
      <c r="P17" s="177"/>
      <c r="Q17" s="177"/>
      <c r="R17" s="177"/>
      <c r="S17" s="177"/>
    </row>
    <row r="18" spans="2:19">
      <c r="C18" s="155" t="s">
        <v>887</v>
      </c>
      <c r="N18" s="179" t="s">
        <v>925</v>
      </c>
    </row>
    <row r="19" spans="2:19">
      <c r="N19" s="179" t="s">
        <v>924</v>
      </c>
    </row>
    <row r="20" spans="2:19">
      <c r="B20" s="181" t="s">
        <v>675</v>
      </c>
      <c r="C20" s="182"/>
      <c r="N20" s="180" t="s">
        <v>695</v>
      </c>
      <c r="O20" s="177"/>
      <c r="P20" s="177"/>
      <c r="Q20" s="177"/>
      <c r="R20" s="177"/>
      <c r="S20" s="177"/>
    </row>
    <row r="21" spans="2:19">
      <c r="B21" s="47" t="s">
        <v>888</v>
      </c>
      <c r="C21" s="47"/>
      <c r="D21" s="47"/>
      <c r="E21" s="47"/>
      <c r="F21" s="47"/>
      <c r="G21" s="47"/>
      <c r="H21" s="47"/>
      <c r="I21" s="47"/>
      <c r="J21" s="47"/>
      <c r="K21" s="47"/>
      <c r="L21" s="47"/>
      <c r="N21" s="179" t="s">
        <v>926</v>
      </c>
    </row>
    <row r="22" spans="2:19">
      <c r="B22" s="47" t="s">
        <v>889</v>
      </c>
      <c r="C22" s="47"/>
      <c r="D22" s="47"/>
      <c r="E22" s="47"/>
      <c r="F22" s="47"/>
      <c r="G22" s="47"/>
      <c r="H22" s="47"/>
      <c r="I22" s="47"/>
      <c r="J22" s="47"/>
      <c r="K22" s="47"/>
      <c r="L22" s="47"/>
      <c r="N22" s="179"/>
    </row>
    <row r="23" spans="2:19">
      <c r="B23" s="47" t="s">
        <v>890</v>
      </c>
      <c r="C23" s="47"/>
      <c r="D23" s="47"/>
      <c r="E23" s="47"/>
      <c r="F23" s="47"/>
      <c r="G23" s="47"/>
      <c r="H23" s="47"/>
      <c r="I23" s="47"/>
      <c r="J23" s="47"/>
      <c r="K23" s="47"/>
      <c r="L23" s="47"/>
    </row>
    <row r="24" spans="2:19" ht="33.75" customHeight="1">
      <c r="B24" s="435" t="s">
        <v>1066</v>
      </c>
      <c r="C24" s="435"/>
      <c r="D24" s="435"/>
      <c r="E24" s="435"/>
      <c r="F24" s="435"/>
      <c r="G24" s="435"/>
      <c r="H24" s="435"/>
      <c r="I24" s="435"/>
      <c r="J24" s="435"/>
      <c r="K24" s="435"/>
      <c r="L24" s="435"/>
    </row>
    <row r="25" spans="2:19" ht="69" customHeight="1">
      <c r="B25" s="435" t="s">
        <v>1067</v>
      </c>
      <c r="C25" s="435"/>
      <c r="D25" s="435"/>
      <c r="E25" s="435"/>
      <c r="F25" s="435"/>
      <c r="G25" s="435"/>
      <c r="H25" s="435"/>
      <c r="I25" s="435"/>
      <c r="J25" s="435"/>
      <c r="K25" s="435"/>
      <c r="L25" s="435"/>
    </row>
    <row r="26" spans="2:19">
      <c r="B26" s="47" t="s">
        <v>934</v>
      </c>
      <c r="C26" s="47"/>
      <c r="D26" s="47"/>
      <c r="E26" s="47"/>
      <c r="F26" s="47"/>
      <c r="G26" s="47"/>
      <c r="H26" s="47"/>
      <c r="I26" s="47"/>
      <c r="J26" s="47"/>
      <c r="K26" s="47"/>
      <c r="L26" s="47"/>
    </row>
    <row r="27" spans="2:19">
      <c r="B27" s="47" t="s">
        <v>891</v>
      </c>
      <c r="C27" s="47"/>
      <c r="D27" s="47"/>
      <c r="E27" s="47"/>
      <c r="F27" s="47"/>
      <c r="G27" s="47"/>
      <c r="H27" s="47"/>
      <c r="I27" s="47"/>
      <c r="J27" s="47"/>
      <c r="K27" s="47"/>
      <c r="L27" s="47"/>
      <c r="N27" s="155"/>
    </row>
    <row r="28" spans="2:19"/>
    <row r="29" spans="2:19">
      <c r="B29" s="181" t="s">
        <v>729</v>
      </c>
      <c r="C29" s="182"/>
    </row>
    <row r="30" spans="2:19">
      <c r="B30" s="47" t="s">
        <v>893</v>
      </c>
      <c r="C30" s="47"/>
      <c r="D30" s="47"/>
      <c r="E30" s="47"/>
      <c r="F30" s="47"/>
      <c r="G30" s="47"/>
      <c r="H30" s="47"/>
      <c r="I30" s="47"/>
      <c r="J30" s="47"/>
      <c r="K30" s="47"/>
      <c r="L30" s="47"/>
    </row>
    <row r="31" spans="2:19">
      <c r="B31" s="47" t="s">
        <v>892</v>
      </c>
      <c r="C31" s="47"/>
      <c r="D31" s="47"/>
      <c r="E31" s="47"/>
      <c r="F31" s="47"/>
      <c r="G31" s="47"/>
      <c r="H31" s="47"/>
      <c r="I31" s="47"/>
      <c r="J31" s="47"/>
      <c r="K31" s="47"/>
      <c r="L31" s="47"/>
    </row>
    <row r="32" spans="2:19">
      <c r="B32" s="47" t="s">
        <v>894</v>
      </c>
      <c r="C32" s="47"/>
      <c r="D32" s="47"/>
      <c r="E32" s="47"/>
      <c r="F32" s="47"/>
      <c r="G32" s="47"/>
      <c r="H32" s="47"/>
      <c r="I32" s="47"/>
      <c r="J32" s="47"/>
      <c r="K32" s="47"/>
      <c r="L32" s="47"/>
    </row>
    <row r="33" spans="2:12">
      <c r="B33" s="47" t="s">
        <v>895</v>
      </c>
      <c r="C33" s="47"/>
      <c r="D33" s="47"/>
      <c r="E33" s="47"/>
      <c r="F33" s="47"/>
      <c r="G33" s="47"/>
      <c r="H33" s="47"/>
      <c r="I33" s="47"/>
      <c r="J33" s="47"/>
      <c r="K33" s="47"/>
      <c r="L33" s="47"/>
    </row>
    <row r="34" spans="2:12">
      <c r="B34" s="47" t="s">
        <v>896</v>
      </c>
      <c r="C34" s="47"/>
      <c r="D34" s="47"/>
      <c r="E34" s="47"/>
      <c r="F34" s="47"/>
      <c r="G34" s="47"/>
      <c r="H34" s="47"/>
      <c r="I34" s="47"/>
      <c r="J34" s="47"/>
      <c r="K34" s="47"/>
      <c r="L34" s="47"/>
    </row>
    <row r="35" spans="2:12">
      <c r="B35" s="47" t="s">
        <v>897</v>
      </c>
      <c r="C35" s="47"/>
      <c r="D35" s="47"/>
      <c r="E35" s="47"/>
      <c r="F35" s="47"/>
      <c r="G35" s="47"/>
      <c r="H35" s="47"/>
      <c r="I35" s="47"/>
      <c r="J35" s="47"/>
      <c r="K35" s="47"/>
      <c r="L35" s="47"/>
    </row>
    <row r="36" spans="2:12">
      <c r="B36" s="47" t="s">
        <v>898</v>
      </c>
      <c r="C36" s="47"/>
      <c r="D36" s="47"/>
      <c r="E36" s="47"/>
      <c r="F36" s="47"/>
      <c r="G36" s="47"/>
      <c r="H36" s="47"/>
      <c r="I36" s="47"/>
      <c r="J36" s="47"/>
      <c r="K36" s="47"/>
      <c r="L36" s="47"/>
    </row>
    <row r="37" spans="2:12">
      <c r="B37" s="47"/>
      <c r="C37" s="47"/>
      <c r="D37" s="47"/>
      <c r="E37" s="47"/>
      <c r="F37" s="47"/>
      <c r="G37" s="47"/>
      <c r="H37" s="47"/>
      <c r="I37" s="47"/>
      <c r="J37" s="47"/>
      <c r="K37" s="47"/>
      <c r="L37" s="47"/>
    </row>
    <row r="38" spans="2:12"/>
    <row r="39" spans="2:12">
      <c r="B39" s="181" t="s">
        <v>730</v>
      </c>
      <c r="C39" s="182"/>
    </row>
    <row r="40" spans="2:12">
      <c r="B40" s="47" t="s">
        <v>899</v>
      </c>
      <c r="C40" s="47"/>
      <c r="D40" s="47"/>
      <c r="E40" s="47"/>
      <c r="F40" s="47"/>
      <c r="G40" s="47"/>
      <c r="H40" s="47"/>
      <c r="I40" s="47"/>
      <c r="J40" s="47"/>
      <c r="K40" s="47"/>
      <c r="L40" s="47"/>
    </row>
    <row r="41" spans="2:12">
      <c r="B41" s="47" t="s">
        <v>900</v>
      </c>
      <c r="C41" s="47"/>
      <c r="D41" s="47"/>
      <c r="E41" s="47"/>
      <c r="F41" s="47"/>
      <c r="G41" s="47"/>
      <c r="H41" s="47"/>
      <c r="I41" s="47"/>
      <c r="J41" s="47"/>
      <c r="K41" s="47"/>
      <c r="L41" s="47"/>
    </row>
    <row r="42" spans="2:12">
      <c r="B42" s="47" t="s">
        <v>901</v>
      </c>
      <c r="C42" s="47"/>
      <c r="D42" s="47"/>
      <c r="E42" s="47"/>
      <c r="F42" s="47"/>
      <c r="G42" s="47"/>
      <c r="H42" s="47"/>
      <c r="I42" s="47"/>
      <c r="J42" s="47"/>
      <c r="K42" s="47"/>
      <c r="L42" s="47"/>
    </row>
    <row r="43" spans="2:12">
      <c r="B43" s="47" t="s">
        <v>731</v>
      </c>
      <c r="C43" s="47"/>
      <c r="D43" s="47"/>
      <c r="E43" s="47"/>
      <c r="F43" s="47"/>
      <c r="G43" s="47"/>
      <c r="H43" s="47"/>
      <c r="I43" s="47"/>
      <c r="J43" s="47"/>
      <c r="K43" s="47"/>
      <c r="L43" s="47"/>
    </row>
    <row r="44" spans="2:12">
      <c r="B44" s="47"/>
      <c r="C44" s="47"/>
      <c r="D44" s="47"/>
      <c r="E44" s="47"/>
      <c r="F44" s="47"/>
      <c r="G44" s="47"/>
      <c r="H44" s="47"/>
      <c r="I44" s="47"/>
      <c r="J44" s="47"/>
      <c r="K44" s="47"/>
      <c r="L44" s="47"/>
    </row>
    <row r="45" spans="2:12"/>
    <row r="46" spans="2:12">
      <c r="B46" s="181" t="s">
        <v>676</v>
      </c>
      <c r="C46" s="182"/>
    </row>
    <row r="47" spans="2:12">
      <c r="B47" s="47" t="s">
        <v>902</v>
      </c>
      <c r="C47" s="47"/>
      <c r="D47" s="47"/>
      <c r="E47" s="47"/>
      <c r="F47" s="47"/>
      <c r="G47" s="47"/>
      <c r="H47" s="47"/>
      <c r="I47" s="47"/>
      <c r="J47" s="47"/>
      <c r="K47" s="47"/>
      <c r="L47" s="47"/>
    </row>
    <row r="48" spans="2:12">
      <c r="B48" s="47" t="s">
        <v>903</v>
      </c>
      <c r="C48" s="47"/>
      <c r="D48" s="47"/>
      <c r="E48" s="47"/>
      <c r="F48" s="47"/>
      <c r="G48" s="47"/>
      <c r="H48" s="47"/>
      <c r="I48" s="47"/>
      <c r="J48" s="47"/>
      <c r="K48" s="47"/>
      <c r="L48" s="47"/>
    </row>
    <row r="49" spans="2:12">
      <c r="B49" s="47" t="s">
        <v>904</v>
      </c>
      <c r="C49" s="47"/>
      <c r="D49" s="47"/>
      <c r="E49" s="47"/>
      <c r="F49" s="47"/>
      <c r="G49" s="47"/>
      <c r="H49" s="47"/>
      <c r="I49" s="47"/>
      <c r="J49" s="47"/>
      <c r="K49" s="47"/>
      <c r="L49" s="47"/>
    </row>
    <row r="50" spans="2:12">
      <c r="B50" s="47" t="s">
        <v>905</v>
      </c>
      <c r="C50" s="47"/>
      <c r="D50" s="47"/>
      <c r="E50" s="47"/>
      <c r="F50" s="47"/>
      <c r="G50" s="47"/>
      <c r="H50" s="47"/>
      <c r="I50" s="47"/>
      <c r="J50" s="47"/>
      <c r="K50" s="47"/>
      <c r="L50" s="47"/>
    </row>
    <row r="51" spans="2:12">
      <c r="B51" s="47"/>
      <c r="C51" s="47"/>
      <c r="D51" s="47"/>
      <c r="E51" s="47"/>
      <c r="F51" s="47"/>
      <c r="G51" s="47"/>
      <c r="H51" s="47"/>
      <c r="I51" s="47"/>
      <c r="J51" s="47"/>
      <c r="K51" s="47"/>
      <c r="L51" s="47"/>
    </row>
    <row r="52" spans="2:12" ht="17.100000000000001" customHeight="1"/>
    <row r="53" spans="2:12">
      <c r="B53" s="181" t="s">
        <v>844</v>
      </c>
      <c r="C53" s="182"/>
    </row>
    <row r="54" spans="2:12">
      <c r="B54" s="149" t="s">
        <v>907</v>
      </c>
      <c r="C54" s="47"/>
      <c r="D54" s="47"/>
      <c r="E54" s="47"/>
      <c r="F54" s="47"/>
      <c r="G54" s="47"/>
      <c r="H54" s="47"/>
      <c r="I54" s="47"/>
      <c r="J54" s="47"/>
      <c r="K54" s="47"/>
      <c r="L54" s="47"/>
    </row>
    <row r="55" spans="2:12">
      <c r="B55" s="149" t="s">
        <v>906</v>
      </c>
      <c r="C55" s="47"/>
      <c r="D55" s="47"/>
      <c r="E55" s="47"/>
      <c r="F55" s="47"/>
      <c r="G55" s="47"/>
      <c r="H55" s="47"/>
      <c r="I55" s="47"/>
      <c r="J55" s="47"/>
      <c r="K55" s="47"/>
      <c r="L55" s="47"/>
    </row>
    <row r="56" spans="2:12">
      <c r="B56" s="149" t="s">
        <v>908</v>
      </c>
      <c r="C56" s="47"/>
      <c r="D56" s="47"/>
      <c r="E56" s="47"/>
      <c r="F56" s="47"/>
      <c r="G56" s="47"/>
      <c r="H56" s="47"/>
      <c r="I56" s="47"/>
      <c r="J56" s="47"/>
      <c r="K56" s="47"/>
      <c r="L56" s="47"/>
    </row>
    <row r="57" spans="2:12">
      <c r="B57" s="149" t="s">
        <v>909</v>
      </c>
      <c r="C57" s="47"/>
      <c r="D57" s="47"/>
      <c r="E57" s="47"/>
      <c r="F57" s="47"/>
      <c r="G57" s="47"/>
      <c r="H57" s="47"/>
      <c r="I57" s="47"/>
      <c r="J57" s="47"/>
      <c r="K57" s="47"/>
      <c r="L57" s="47"/>
    </row>
    <row r="58" spans="2:12">
      <c r="B58" s="149"/>
      <c r="C58" s="47"/>
      <c r="D58" s="47"/>
      <c r="E58" s="47"/>
      <c r="F58" s="47"/>
      <c r="G58" s="47"/>
      <c r="H58" s="47"/>
      <c r="I58" s="47"/>
      <c r="J58" s="47"/>
      <c r="K58" s="47"/>
      <c r="L58" s="47"/>
    </row>
    <row r="59" spans="2:12" ht="17.100000000000001" customHeight="1"/>
    <row r="60" spans="2:12">
      <c r="B60" s="181" t="s">
        <v>845</v>
      </c>
      <c r="C60" s="182"/>
    </row>
    <row r="61" spans="2:12">
      <c r="B61" s="149" t="s">
        <v>910</v>
      </c>
      <c r="C61" s="47"/>
      <c r="D61" s="47"/>
      <c r="E61" s="47"/>
      <c r="F61" s="47"/>
      <c r="G61" s="47"/>
      <c r="H61" s="47"/>
      <c r="I61" s="47"/>
      <c r="J61" s="47"/>
      <c r="K61" s="47"/>
      <c r="L61" s="47"/>
    </row>
    <row r="62" spans="2:12">
      <c r="B62" s="149" t="s">
        <v>911</v>
      </c>
      <c r="C62" s="47"/>
      <c r="D62" s="47"/>
      <c r="E62" s="47"/>
      <c r="F62" s="47"/>
      <c r="G62" s="47"/>
      <c r="H62" s="47"/>
      <c r="I62" s="47"/>
      <c r="J62" s="47"/>
      <c r="K62" s="47"/>
      <c r="L62" s="47"/>
    </row>
    <row r="63" spans="2:12">
      <c r="B63" s="149" t="s">
        <v>912</v>
      </c>
      <c r="C63" s="47"/>
      <c r="D63" s="47"/>
      <c r="E63" s="47"/>
      <c r="F63" s="47"/>
      <c r="G63" s="47"/>
      <c r="H63" s="47"/>
      <c r="I63" s="47"/>
      <c r="J63" s="47"/>
      <c r="K63" s="47"/>
      <c r="L63" s="47"/>
    </row>
    <row r="64" spans="2:12">
      <c r="B64" s="149" t="s">
        <v>913</v>
      </c>
      <c r="C64" s="47"/>
      <c r="D64" s="47"/>
      <c r="E64" s="47"/>
      <c r="F64" s="47"/>
      <c r="G64" s="47"/>
      <c r="H64" s="47"/>
      <c r="I64" s="47"/>
      <c r="J64" s="47"/>
      <c r="K64" s="47"/>
      <c r="L64" s="47"/>
    </row>
    <row r="65" spans="2:12">
      <c r="B65" s="149" t="s">
        <v>914</v>
      </c>
      <c r="C65" s="47"/>
      <c r="D65" s="47"/>
      <c r="E65" s="47"/>
      <c r="F65" s="47"/>
      <c r="G65" s="47"/>
      <c r="H65" s="47"/>
      <c r="I65" s="47"/>
      <c r="J65" s="47"/>
      <c r="K65" s="47"/>
      <c r="L65" s="47"/>
    </row>
    <row r="66" spans="2:12">
      <c r="B66" s="149"/>
      <c r="C66" s="47"/>
      <c r="D66" s="47"/>
      <c r="E66" s="47"/>
      <c r="F66" s="47"/>
      <c r="G66" s="47"/>
      <c r="H66" s="47"/>
      <c r="I66" s="47"/>
      <c r="J66" s="47"/>
      <c r="K66" s="47"/>
      <c r="L66" s="47"/>
    </row>
    <row r="67" spans="2:12"/>
    <row r="68" spans="2:12" ht="17.100000000000001" customHeight="1">
      <c r="B68" s="181" t="s">
        <v>843</v>
      </c>
      <c r="C68" s="182"/>
    </row>
    <row r="69" spans="2:12" ht="17.100000000000001" customHeight="1">
      <c r="B69" s="47" t="s">
        <v>915</v>
      </c>
      <c r="C69" s="47"/>
      <c r="D69" s="47"/>
      <c r="E69" s="47"/>
      <c r="F69" s="47"/>
      <c r="G69" s="47"/>
      <c r="H69" s="47"/>
      <c r="I69" s="47"/>
      <c r="J69" s="47"/>
      <c r="K69" s="47"/>
      <c r="L69" s="47"/>
    </row>
    <row r="70" spans="2:12" ht="17.100000000000001" customHeight="1">
      <c r="B70" s="47" t="s">
        <v>916</v>
      </c>
      <c r="C70" s="47"/>
      <c r="D70" s="47"/>
      <c r="E70" s="47"/>
      <c r="F70" s="47"/>
      <c r="G70" s="47"/>
      <c r="H70" s="47"/>
      <c r="I70" s="47"/>
      <c r="J70" s="47"/>
      <c r="K70" s="47"/>
      <c r="L70" s="47"/>
    </row>
    <row r="71" spans="2:12" ht="17.100000000000001" customHeight="1">
      <c r="B71" s="47" t="s">
        <v>917</v>
      </c>
      <c r="C71" s="47"/>
      <c r="D71" s="47"/>
      <c r="E71" s="47"/>
      <c r="F71" s="47"/>
      <c r="G71" s="47"/>
      <c r="H71" s="47"/>
      <c r="I71" s="47"/>
      <c r="J71" s="47"/>
      <c r="K71" s="47"/>
      <c r="L71" s="47"/>
    </row>
    <row r="72" spans="2:12" ht="17.100000000000001" customHeight="1">
      <c r="B72" s="47" t="s">
        <v>918</v>
      </c>
      <c r="C72" s="47"/>
      <c r="D72" s="47"/>
      <c r="E72" s="47"/>
      <c r="F72" s="47"/>
      <c r="G72" s="47"/>
      <c r="H72" s="47"/>
      <c r="I72" s="47"/>
      <c r="J72" s="47"/>
      <c r="K72" s="47"/>
      <c r="L72" s="47"/>
    </row>
    <row r="73" spans="2:12" ht="17.100000000000001" customHeight="1">
      <c r="B73" s="47"/>
      <c r="C73" s="47"/>
      <c r="D73" s="47"/>
      <c r="E73" s="47"/>
      <c r="F73" s="47"/>
      <c r="G73" s="47"/>
      <c r="H73" s="47"/>
      <c r="I73" s="47"/>
      <c r="J73" s="47"/>
      <c r="K73" s="47"/>
      <c r="L73" s="47"/>
    </row>
    <row r="74" spans="2:12"/>
    <row r="75" spans="2:12">
      <c r="B75" s="181" t="s">
        <v>677</v>
      </c>
      <c r="C75" s="182"/>
    </row>
    <row r="76" spans="2:12">
      <c r="B76" s="47" t="s">
        <v>919</v>
      </c>
      <c r="C76" s="47"/>
      <c r="D76" s="47"/>
      <c r="E76" s="47"/>
      <c r="F76" s="47"/>
      <c r="G76" s="47"/>
      <c r="H76" s="47"/>
      <c r="I76" s="47"/>
      <c r="J76" s="47"/>
      <c r="K76" s="47"/>
      <c r="L76" s="47"/>
    </row>
    <row r="77" spans="2:12">
      <c r="B77" s="47" t="s">
        <v>920</v>
      </c>
      <c r="C77" s="47"/>
      <c r="D77" s="47"/>
      <c r="E77" s="47"/>
      <c r="F77" s="47"/>
      <c r="G77" s="47"/>
      <c r="H77" s="47"/>
      <c r="I77" s="47"/>
      <c r="J77" s="47"/>
      <c r="K77" s="47"/>
      <c r="L77" s="47"/>
    </row>
    <row r="78" spans="2:12">
      <c r="B78" s="47" t="s">
        <v>698</v>
      </c>
      <c r="C78" s="47"/>
      <c r="D78" s="47"/>
      <c r="E78" s="47"/>
      <c r="F78" s="47"/>
      <c r="G78" s="47"/>
      <c r="H78" s="47"/>
      <c r="I78" s="47"/>
      <c r="J78" s="47"/>
      <c r="K78" s="47"/>
      <c r="L78" s="47"/>
    </row>
    <row r="79" spans="2:12"/>
    <row r="80" spans="2:12">
      <c r="B80" s="181" t="s">
        <v>28</v>
      </c>
      <c r="C80" s="182"/>
    </row>
    <row r="81" spans="2:12">
      <c r="B81" s="47" t="s">
        <v>679</v>
      </c>
      <c r="C81" s="47"/>
      <c r="D81" s="47"/>
      <c r="E81" s="47"/>
      <c r="F81" s="47"/>
      <c r="G81" s="47"/>
      <c r="H81" s="47"/>
      <c r="I81" s="47"/>
      <c r="J81" s="47"/>
      <c r="K81" s="47"/>
      <c r="L81" s="47"/>
    </row>
    <row r="82" spans="2:12">
      <c r="B82" s="47" t="s">
        <v>680</v>
      </c>
      <c r="C82" s="47"/>
      <c r="D82" s="47"/>
      <c r="E82" s="47"/>
      <c r="F82" s="47"/>
      <c r="G82" s="47"/>
      <c r="H82" s="47"/>
      <c r="I82" s="47"/>
      <c r="J82" s="47"/>
      <c r="K82" s="47"/>
      <c r="L82" s="47"/>
    </row>
    <row r="83" spans="2:12">
      <c r="B83" s="47" t="s">
        <v>733</v>
      </c>
      <c r="C83" s="47"/>
      <c r="D83" s="47"/>
      <c r="E83" s="47"/>
      <c r="F83" s="47"/>
      <c r="G83" s="47"/>
      <c r="H83" s="47"/>
      <c r="I83" s="47"/>
      <c r="J83" s="47"/>
      <c r="K83" s="47"/>
      <c r="L83" s="47"/>
    </row>
    <row r="84" spans="2:12"/>
    <row r="85" spans="2:12"/>
  </sheetData>
  <mergeCells count="2">
    <mergeCell ref="B24:L24"/>
    <mergeCell ref="B25:L25"/>
  </mergeCells>
  <hyperlinks>
    <hyperlink ref="B80" location="FE!A1" display="Factores de emisión" xr:uid="{00000000-0004-0000-0200-000000000000}"/>
    <hyperlink ref="B75:C75" location="'(Construcc.)Acciones'!A1" display="Acciones" xr:uid="{00000000-0004-0000-0200-000001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9" tint="0.39997558519241921"/>
  </sheetPr>
  <dimension ref="A1:AC51"/>
  <sheetViews>
    <sheetView topLeftCell="A4" zoomScale="85" zoomScaleNormal="85" workbookViewId="0">
      <selection activeCell="R27" sqref="R27"/>
    </sheetView>
  </sheetViews>
  <sheetFormatPr baseColWidth="10" defaultColWidth="10.88671875" defaultRowHeight="16.8"/>
  <cols>
    <col min="1" max="1" width="5.44140625" style="3" customWidth="1"/>
    <col min="2" max="2" width="13.88671875" style="3" bestFit="1" customWidth="1"/>
    <col min="3" max="3" width="44.88671875" style="3" customWidth="1"/>
    <col min="4" max="4" width="13.44140625" style="3" customWidth="1"/>
    <col min="5" max="5" width="8.109375" style="3" bestFit="1" customWidth="1"/>
    <col min="6" max="6" width="6.21875" style="3" customWidth="1"/>
    <col min="7" max="7" width="5.77734375" style="25" customWidth="1"/>
    <col min="8" max="9" width="5.44140625" style="3" customWidth="1"/>
    <col min="10" max="10" width="28.21875" style="3" customWidth="1"/>
    <col min="11" max="11" width="15.21875" style="3" bestFit="1" customWidth="1"/>
    <col min="12" max="12" width="16.88671875" style="3" customWidth="1"/>
    <col min="13" max="15" width="14.77734375" style="3" customWidth="1"/>
    <col min="16" max="16" width="19.109375" style="3" customWidth="1"/>
    <col min="17" max="17" width="13.109375" style="3" customWidth="1"/>
    <col min="18" max="18" width="14.77734375" style="3" customWidth="1"/>
    <col min="19" max="19" width="6.21875" style="1" customWidth="1"/>
    <col min="20" max="20" width="5.77734375" style="25" customWidth="1"/>
    <col min="21" max="21" width="5.77734375" style="42" customWidth="1"/>
    <col min="22" max="22" width="23.88671875" style="3" bestFit="1" customWidth="1"/>
    <col min="23" max="23" width="36.88671875" style="3" bestFit="1" customWidth="1"/>
    <col min="24" max="24" width="10.88671875" style="3"/>
    <col min="25" max="25" width="7.44140625" style="3" bestFit="1" customWidth="1"/>
    <col min="26" max="26" width="10.109375" style="3" bestFit="1" customWidth="1"/>
    <col min="27" max="16384" width="10.88671875" style="3"/>
  </cols>
  <sheetData>
    <row r="1" spans="1:29" s="42" customFormat="1">
      <c r="A1" s="3"/>
      <c r="B1" s="3"/>
      <c r="C1" s="3"/>
      <c r="D1" s="3"/>
      <c r="S1" s="358"/>
    </row>
    <row r="2" spans="1:29" s="42" customFormat="1">
      <c r="A2" s="3"/>
      <c r="B2" s="3"/>
      <c r="C2" s="3"/>
      <c r="D2" s="3"/>
      <c r="S2" s="358"/>
    </row>
    <row r="3" spans="1:29" s="42" customFormat="1">
      <c r="A3" s="3"/>
      <c r="B3" s="3"/>
      <c r="C3" s="3"/>
      <c r="D3" s="3"/>
      <c r="S3" s="358"/>
    </row>
    <row r="4" spans="1:29" s="360" customFormat="1" ht="20.399999999999999" thickBot="1">
      <c r="A4" s="359"/>
      <c r="B4" s="359" t="s">
        <v>650</v>
      </c>
      <c r="C4" s="359"/>
      <c r="D4" s="359"/>
      <c r="S4" s="361"/>
    </row>
    <row r="5" spans="1:29" ht="45.6" thickTop="1">
      <c r="B5" s="416" t="s">
        <v>1462</v>
      </c>
      <c r="C5" s="306" t="s">
        <v>1463</v>
      </c>
    </row>
    <row r="7" spans="1:29" ht="17.399999999999999" thickBot="1">
      <c r="B7" s="313" t="s">
        <v>52</v>
      </c>
      <c r="J7" s="313" t="s">
        <v>656</v>
      </c>
      <c r="V7" s="313" t="s">
        <v>7</v>
      </c>
    </row>
    <row r="8" spans="1:29">
      <c r="B8" s="4"/>
      <c r="J8" s="20"/>
      <c r="V8" s="20"/>
    </row>
    <row r="9" spans="1:29">
      <c r="B9" s="326" t="s">
        <v>112</v>
      </c>
      <c r="J9" s="328" t="s">
        <v>106</v>
      </c>
      <c r="O9" s="328" t="s">
        <v>26</v>
      </c>
      <c r="Q9" s="184">
        <v>2020</v>
      </c>
      <c r="R9" s="184">
        <v>2021</v>
      </c>
      <c r="V9" s="31" t="s">
        <v>48</v>
      </c>
      <c r="W9" s="6"/>
      <c r="X9" s="6"/>
      <c r="Y9" s="6"/>
    </row>
    <row r="10" spans="1:29">
      <c r="B10" s="33"/>
      <c r="C10" s="7" t="s">
        <v>941</v>
      </c>
      <c r="D10" s="439"/>
      <c r="E10" s="440"/>
      <c r="K10" s="3" t="s">
        <v>103</v>
      </c>
      <c r="L10" s="306">
        <f>+COUNTIF(Tabla1[Listado de equipamientos municipales en ZBE (A cumplimentar)],"*")</f>
        <v>0</v>
      </c>
      <c r="M10" s="8" t="s">
        <v>46</v>
      </c>
      <c r="N10" s="5"/>
      <c r="O10" s="445" t="s">
        <v>929</v>
      </c>
      <c r="P10" s="445"/>
      <c r="Q10" s="446" t="s">
        <v>121</v>
      </c>
      <c r="R10" s="446" t="s">
        <v>121</v>
      </c>
      <c r="T10" s="27"/>
      <c r="U10" s="43"/>
      <c r="V10" s="30"/>
      <c r="W10" s="7" t="s">
        <v>42</v>
      </c>
      <c r="X10" s="306"/>
      <c r="Y10" s="8" t="s">
        <v>46</v>
      </c>
      <c r="Z10" s="310" t="s">
        <v>107</v>
      </c>
      <c r="AA10" s="311"/>
      <c r="AB10" s="311"/>
      <c r="AC10" s="312"/>
    </row>
    <row r="11" spans="1:29" ht="30" customHeight="1">
      <c r="B11" s="4"/>
      <c r="J11" s="37"/>
      <c r="K11" s="3" t="s">
        <v>104</v>
      </c>
      <c r="L11" s="306"/>
      <c r="M11" s="8" t="s">
        <v>46</v>
      </c>
      <c r="N11" s="5"/>
      <c r="O11" s="445"/>
      <c r="P11" s="445"/>
      <c r="Q11" s="446"/>
      <c r="R11" s="446"/>
      <c r="T11" s="28"/>
      <c r="U11" s="44"/>
      <c r="V11" s="30"/>
      <c r="W11" s="7" t="s">
        <v>43</v>
      </c>
      <c r="X11" s="306"/>
      <c r="Y11" s="8" t="s">
        <v>46</v>
      </c>
      <c r="Z11" s="5"/>
    </row>
    <row r="12" spans="1:29">
      <c r="B12" s="326" t="s">
        <v>87</v>
      </c>
      <c r="J12" s="37"/>
      <c r="K12" s="3" t="s">
        <v>105</v>
      </c>
      <c r="L12" s="306"/>
      <c r="M12" s="8" t="s">
        <v>46</v>
      </c>
      <c r="N12" s="5"/>
      <c r="O12" s="5"/>
      <c r="P12" s="5"/>
      <c r="Q12" s="5"/>
      <c r="R12" s="5"/>
      <c r="V12" s="30"/>
      <c r="W12" s="7" t="s">
        <v>158</v>
      </c>
      <c r="X12" s="306"/>
      <c r="Y12" s="8" t="s">
        <v>46</v>
      </c>
      <c r="Z12" s="5"/>
    </row>
    <row r="13" spans="1:29">
      <c r="B13" s="33"/>
      <c r="C13" s="7" t="s">
        <v>1071</v>
      </c>
      <c r="D13" s="441"/>
      <c r="E13" s="442"/>
      <c r="J13" s="37"/>
      <c r="K13" s="37"/>
      <c r="L13" s="37"/>
      <c r="M13" s="5"/>
      <c r="N13" s="5"/>
      <c r="O13" s="5"/>
      <c r="P13" s="5"/>
      <c r="Q13" s="5"/>
      <c r="R13" s="5"/>
      <c r="V13" s="30"/>
      <c r="W13" s="7" t="s">
        <v>54</v>
      </c>
      <c r="X13" s="306"/>
      <c r="Y13" s="8" t="s">
        <v>46</v>
      </c>
    </row>
    <row r="14" spans="1:29">
      <c r="B14" s="34"/>
      <c r="C14" s="7" t="s">
        <v>942</v>
      </c>
      <c r="D14" s="306"/>
      <c r="E14" s="8" t="s">
        <v>86</v>
      </c>
      <c r="J14" s="37"/>
      <c r="K14" s="37"/>
      <c r="L14" s="37"/>
      <c r="M14" s="5"/>
      <c r="N14" s="5"/>
      <c r="O14" s="5"/>
      <c r="P14" s="5"/>
      <c r="Q14" s="5"/>
      <c r="R14" s="5"/>
      <c r="V14" s="30"/>
      <c r="W14" s="7" t="s">
        <v>59</v>
      </c>
      <c r="X14" s="306"/>
      <c r="Y14" s="8" t="s">
        <v>47</v>
      </c>
    </row>
    <row r="15" spans="1:29">
      <c r="B15" s="34"/>
      <c r="C15" s="14" t="s">
        <v>943</v>
      </c>
      <c r="D15" s="307"/>
      <c r="E15" s="8" t="s">
        <v>86</v>
      </c>
      <c r="F15" s="23"/>
      <c r="I15" s="316" t="s">
        <v>818</v>
      </c>
      <c r="V15" s="30"/>
      <c r="W15" s="7" t="s">
        <v>60</v>
      </c>
      <c r="X15" s="306"/>
      <c r="Y15" s="8" t="s">
        <v>53</v>
      </c>
    </row>
    <row r="16" spans="1:29">
      <c r="B16" s="34"/>
      <c r="C16" s="14" t="s">
        <v>944</v>
      </c>
      <c r="D16" s="307"/>
      <c r="E16" s="15" t="s">
        <v>88</v>
      </c>
      <c r="F16" s="24"/>
      <c r="G16" s="26"/>
      <c r="M16" s="443" t="s">
        <v>123</v>
      </c>
      <c r="N16" s="443"/>
      <c r="O16" s="443"/>
      <c r="P16" s="443"/>
      <c r="Q16" s="443"/>
      <c r="R16" s="444"/>
      <c r="T16" s="29"/>
      <c r="U16" s="45"/>
      <c r="V16" s="31" t="s">
        <v>55</v>
      </c>
      <c r="W16" s="6"/>
      <c r="X16" s="6"/>
      <c r="Y16" s="6"/>
    </row>
    <row r="17" spans="2:29" ht="61.8">
      <c r="B17" s="34"/>
      <c r="C17" s="14"/>
      <c r="D17" s="14"/>
      <c r="E17" s="15"/>
      <c r="F17" s="22"/>
      <c r="I17" s="330" t="s">
        <v>124</v>
      </c>
      <c r="J17" s="331" t="s">
        <v>933</v>
      </c>
      <c r="K17" s="331" t="s">
        <v>935</v>
      </c>
      <c r="L17" s="331" t="s">
        <v>936</v>
      </c>
      <c r="M17" s="331" t="s">
        <v>931</v>
      </c>
      <c r="N17" s="331" t="s">
        <v>937</v>
      </c>
      <c r="O17" s="331" t="s">
        <v>932</v>
      </c>
      <c r="P17" s="331" t="s">
        <v>938</v>
      </c>
      <c r="Q17" s="331" t="s">
        <v>939</v>
      </c>
      <c r="R17" s="331" t="s">
        <v>940</v>
      </c>
      <c r="T17" s="29"/>
      <c r="U17" s="45"/>
      <c r="V17" s="30"/>
      <c r="W17" s="7" t="s">
        <v>57</v>
      </c>
      <c r="X17" s="306"/>
      <c r="Y17" s="8" t="s">
        <v>46</v>
      </c>
      <c r="Z17" s="436" t="s">
        <v>107</v>
      </c>
      <c r="AA17" s="437"/>
      <c r="AB17" s="437"/>
      <c r="AC17" s="438"/>
    </row>
    <row r="18" spans="2:29">
      <c r="B18" s="327" t="s">
        <v>80</v>
      </c>
      <c r="C18" s="13"/>
      <c r="D18" s="13"/>
      <c r="E18" s="13"/>
      <c r="I18" s="314">
        <f>+ROW(A1)</f>
        <v>1</v>
      </c>
      <c r="J18" s="317"/>
      <c r="K18" s="323"/>
      <c r="L18" s="320"/>
      <c r="M18" s="323"/>
      <c r="N18" s="323"/>
      <c r="O18" s="323"/>
      <c r="P18" s="323"/>
      <c r="Q18" s="323"/>
      <c r="R18" s="323"/>
      <c r="T18" s="29"/>
      <c r="U18" s="45"/>
      <c r="V18" s="30"/>
      <c r="W18" s="7" t="s">
        <v>158</v>
      </c>
      <c r="X18" s="306"/>
      <c r="Y18" s="8" t="s">
        <v>46</v>
      </c>
    </row>
    <row r="19" spans="2:29">
      <c r="B19" s="33"/>
      <c r="C19" s="7" t="s">
        <v>945</v>
      </c>
      <c r="D19" s="439"/>
      <c r="E19" s="440"/>
      <c r="I19" s="314">
        <f>+ROW(A2)</f>
        <v>2</v>
      </c>
      <c r="J19" s="318"/>
      <c r="K19" s="324"/>
      <c r="L19" s="321"/>
      <c r="M19" s="323"/>
      <c r="N19" s="323"/>
      <c r="O19" s="323"/>
      <c r="P19" s="323"/>
      <c r="Q19" s="323"/>
      <c r="R19" s="323"/>
      <c r="V19" s="30"/>
      <c r="W19" s="7" t="s">
        <v>54</v>
      </c>
      <c r="X19" s="306"/>
      <c r="Y19" s="8" t="s">
        <v>46</v>
      </c>
      <c r="Z19" s="5"/>
    </row>
    <row r="20" spans="2:29">
      <c r="B20" s="35"/>
      <c r="C20" s="7" t="s">
        <v>946</v>
      </c>
      <c r="D20" s="439"/>
      <c r="E20" s="440"/>
      <c r="I20" s="314">
        <f>+ROW(A3)</f>
        <v>3</v>
      </c>
      <c r="J20" s="318"/>
      <c r="K20" s="324"/>
      <c r="L20" s="321"/>
      <c r="M20" s="324"/>
      <c r="N20" s="324"/>
      <c r="O20" s="324"/>
      <c r="P20" s="324"/>
      <c r="Q20" s="324"/>
      <c r="R20" s="324"/>
      <c r="V20" s="30"/>
      <c r="W20" s="7" t="s">
        <v>58</v>
      </c>
      <c r="X20" s="306"/>
      <c r="Y20" s="8" t="s">
        <v>47</v>
      </c>
    </row>
    <row r="21" spans="2:29">
      <c r="B21" s="35"/>
      <c r="C21" s="7"/>
      <c r="D21" s="7"/>
      <c r="E21" s="7"/>
      <c r="I21" s="314">
        <f>+ROW(A4)</f>
        <v>4</v>
      </c>
      <c r="J21" s="318"/>
      <c r="K21" s="324"/>
      <c r="L21" s="321"/>
      <c r="M21" s="324"/>
      <c r="N21" s="324"/>
      <c r="O21" s="324"/>
      <c r="P21" s="324"/>
      <c r="Q21" s="324"/>
      <c r="R21" s="324"/>
      <c r="V21" s="30"/>
      <c r="W21" s="7" t="s">
        <v>61</v>
      </c>
      <c r="X21" s="306"/>
      <c r="Y21" s="8" t="s">
        <v>53</v>
      </c>
    </row>
    <row r="22" spans="2:29">
      <c r="B22" s="326" t="s">
        <v>81</v>
      </c>
      <c r="C22" s="7"/>
      <c r="D22" s="7"/>
      <c r="E22" s="7"/>
      <c r="F22" s="5"/>
      <c r="I22" s="314">
        <f t="shared" ref="I22:I26" si="0">+ROW(A6)</f>
        <v>6</v>
      </c>
      <c r="J22" s="318"/>
      <c r="K22" s="324"/>
      <c r="L22" s="321"/>
      <c r="M22" s="324"/>
      <c r="N22" s="324"/>
      <c r="O22" s="324"/>
      <c r="P22" s="324"/>
      <c r="Q22" s="324"/>
      <c r="R22" s="324"/>
      <c r="V22" s="30"/>
      <c r="W22" s="7"/>
      <c r="X22" s="308"/>
      <c r="Y22" s="5"/>
    </row>
    <row r="23" spans="2:29">
      <c r="B23" s="33"/>
      <c r="C23" s="7" t="s">
        <v>948</v>
      </c>
      <c r="D23" s="306"/>
      <c r="E23" s="8" t="s">
        <v>39</v>
      </c>
      <c r="F23" s="5"/>
      <c r="I23" s="314">
        <f t="shared" si="0"/>
        <v>7</v>
      </c>
      <c r="J23" s="318"/>
      <c r="K23" s="324"/>
      <c r="L23" s="321"/>
      <c r="M23" s="324"/>
      <c r="N23" s="324"/>
      <c r="O23" s="324"/>
      <c r="P23" s="324"/>
      <c r="Q23" s="324"/>
      <c r="R23" s="324"/>
      <c r="V23" s="31" t="s">
        <v>69</v>
      </c>
      <c r="W23" s="7"/>
    </row>
    <row r="24" spans="2:29">
      <c r="B24" s="36"/>
      <c r="C24" s="22" t="s">
        <v>947</v>
      </c>
      <c r="D24" s="308"/>
      <c r="E24" s="8" t="s">
        <v>39</v>
      </c>
      <c r="F24" s="5"/>
      <c r="I24" s="314">
        <f t="shared" si="0"/>
        <v>8</v>
      </c>
      <c r="J24" s="318"/>
      <c r="K24" s="324"/>
      <c r="L24" s="321"/>
      <c r="M24" s="324"/>
      <c r="N24" s="324"/>
      <c r="O24" s="324"/>
      <c r="P24" s="324"/>
      <c r="Q24" s="324"/>
      <c r="R24" s="324"/>
      <c r="V24" s="30"/>
      <c r="W24" s="7"/>
      <c r="X24" s="9"/>
      <c r="Y24" s="8"/>
    </row>
    <row r="25" spans="2:29">
      <c r="B25" s="21"/>
      <c r="C25" s="22" t="s">
        <v>949</v>
      </c>
      <c r="D25" s="308"/>
      <c r="E25" s="5" t="s">
        <v>108</v>
      </c>
      <c r="I25" s="314">
        <f t="shared" si="0"/>
        <v>9</v>
      </c>
      <c r="J25" s="318"/>
      <c r="K25" s="324"/>
      <c r="L25" s="321"/>
      <c r="M25" s="324"/>
      <c r="N25" s="324"/>
      <c r="O25" s="324"/>
      <c r="P25" s="324"/>
      <c r="Q25" s="324"/>
      <c r="R25" s="324"/>
      <c r="V25" s="30"/>
      <c r="W25" s="7" t="s">
        <v>67</v>
      </c>
      <c r="X25" s="306"/>
      <c r="Y25" s="8" t="s">
        <v>46</v>
      </c>
      <c r="Z25" s="436" t="s">
        <v>107</v>
      </c>
      <c r="AA25" s="437"/>
      <c r="AB25" s="437"/>
      <c r="AC25" s="438"/>
    </row>
    <row r="26" spans="2:29">
      <c r="I26" s="314">
        <f t="shared" si="0"/>
        <v>10</v>
      </c>
      <c r="J26" s="318"/>
      <c r="K26" s="324"/>
      <c r="L26" s="321"/>
      <c r="M26" s="324"/>
      <c r="N26" s="324"/>
      <c r="O26" s="324"/>
      <c r="P26" s="324"/>
      <c r="Q26" s="324"/>
      <c r="R26" s="324"/>
      <c r="V26" s="30"/>
      <c r="W26" s="7" t="s">
        <v>158</v>
      </c>
      <c r="X26" s="306"/>
      <c r="Y26" s="8" t="s">
        <v>46</v>
      </c>
    </row>
    <row r="27" spans="2:29">
      <c r="I27" s="314">
        <f>+ROW(A11)</f>
        <v>11</v>
      </c>
      <c r="J27" s="319"/>
      <c r="K27" s="325"/>
      <c r="L27" s="322"/>
      <c r="M27" s="325"/>
      <c r="N27" s="325"/>
      <c r="O27" s="325"/>
      <c r="P27" s="325"/>
      <c r="Q27" s="325"/>
      <c r="R27" s="325"/>
      <c r="V27" s="30"/>
      <c r="W27" s="7" t="s">
        <v>54</v>
      </c>
      <c r="X27" s="306"/>
      <c r="Y27" s="8" t="s">
        <v>46</v>
      </c>
      <c r="Z27" s="5"/>
    </row>
    <row r="28" spans="2:29">
      <c r="H28" s="16"/>
      <c r="S28" s="16"/>
      <c r="V28" s="30"/>
      <c r="W28" s="7" t="s">
        <v>68</v>
      </c>
      <c r="X28" s="306"/>
      <c r="Y28" s="8" t="s">
        <v>47</v>
      </c>
    </row>
    <row r="29" spans="2:29">
      <c r="W29" s="7" t="s">
        <v>61</v>
      </c>
      <c r="X29" s="306"/>
      <c r="Y29" s="8" t="s">
        <v>53</v>
      </c>
    </row>
    <row r="30" spans="2:29">
      <c r="I30" s="316" t="s">
        <v>819</v>
      </c>
      <c r="N30" s="16"/>
      <c r="O30" s="16"/>
      <c r="P30" s="16"/>
      <c r="Q30" s="16"/>
      <c r="R30" s="16"/>
      <c r="V30" s="30"/>
      <c r="W30" s="10"/>
      <c r="X30" s="7"/>
      <c r="Y30" s="9"/>
    </row>
    <row r="31" spans="2:29">
      <c r="K31" s="443" t="s">
        <v>699</v>
      </c>
      <c r="L31" s="443"/>
      <c r="M31" s="443"/>
      <c r="N31" s="443"/>
      <c r="O31" s="443"/>
      <c r="P31" s="444"/>
      <c r="V31" s="31" t="s">
        <v>56</v>
      </c>
      <c r="W31" s="10"/>
      <c r="X31" s="7"/>
      <c r="Y31" s="9"/>
    </row>
    <row r="32" spans="2:29" ht="45">
      <c r="I32" s="330" t="s">
        <v>124</v>
      </c>
      <c r="J32" s="331" t="s">
        <v>933</v>
      </c>
      <c r="K32" s="331" t="s">
        <v>931</v>
      </c>
      <c r="L32" s="331" t="s">
        <v>937</v>
      </c>
      <c r="M32" s="331" t="s">
        <v>932</v>
      </c>
      <c r="N32" s="331" t="s">
        <v>938</v>
      </c>
      <c r="O32" s="331" t="s">
        <v>939</v>
      </c>
      <c r="P32" s="331" t="s">
        <v>940</v>
      </c>
      <c r="Q32" s="16"/>
      <c r="R32" s="16"/>
      <c r="V32" s="30"/>
      <c r="W32" s="7" t="s">
        <v>66</v>
      </c>
      <c r="X32" s="306"/>
      <c r="Y32" s="8" t="s">
        <v>46</v>
      </c>
      <c r="Z32" s="436" t="s">
        <v>107</v>
      </c>
      <c r="AA32" s="437"/>
      <c r="AB32" s="437"/>
      <c r="AC32" s="438"/>
    </row>
    <row r="33" spans="9:29">
      <c r="I33" s="314">
        <f>+I18</f>
        <v>1</v>
      </c>
      <c r="J33" s="317">
        <f t="shared" ref="J33:J41" si="1">+J18</f>
        <v>0</v>
      </c>
      <c r="K33" s="323"/>
      <c r="L33" s="323"/>
      <c r="M33" s="323"/>
      <c r="N33" s="323"/>
      <c r="O33" s="323"/>
      <c r="P33" s="323"/>
      <c r="V33" s="30"/>
      <c r="W33" s="7" t="s">
        <v>158</v>
      </c>
      <c r="X33" s="306"/>
      <c r="Y33" s="8" t="s">
        <v>46</v>
      </c>
    </row>
    <row r="34" spans="9:29">
      <c r="I34" s="314">
        <f t="shared" ref="I34:I41" si="2">+I19</f>
        <v>2</v>
      </c>
      <c r="J34" s="317">
        <f t="shared" si="1"/>
        <v>0</v>
      </c>
      <c r="K34" s="323"/>
      <c r="L34" s="323"/>
      <c r="M34" s="323"/>
      <c r="N34" s="323"/>
      <c r="O34" s="323"/>
      <c r="P34" s="323"/>
      <c r="Q34" s="16"/>
      <c r="R34" s="16"/>
      <c r="V34" s="30"/>
      <c r="W34" s="7" t="s">
        <v>54</v>
      </c>
      <c r="X34" s="306"/>
      <c r="Y34" s="8" t="s">
        <v>46</v>
      </c>
      <c r="Z34" s="5"/>
    </row>
    <row r="35" spans="9:29">
      <c r="I35" s="314">
        <f t="shared" si="2"/>
        <v>3</v>
      </c>
      <c r="J35" s="317">
        <f t="shared" si="1"/>
        <v>0</v>
      </c>
      <c r="K35" s="323"/>
      <c r="L35" s="323"/>
      <c r="M35" s="323"/>
      <c r="N35" s="323"/>
      <c r="O35" s="323"/>
      <c r="P35" s="323"/>
      <c r="V35" s="30"/>
      <c r="W35" s="7"/>
      <c r="X35" s="7"/>
      <c r="Y35" s="7"/>
      <c r="Z35" s="7"/>
      <c r="AA35" s="7"/>
      <c r="AB35" s="7"/>
    </row>
    <row r="36" spans="9:29" ht="16.5" customHeight="1">
      <c r="I36" s="314">
        <f t="shared" si="2"/>
        <v>4</v>
      </c>
      <c r="J36" s="317">
        <f t="shared" si="1"/>
        <v>0</v>
      </c>
      <c r="K36" s="323"/>
      <c r="L36" s="323"/>
      <c r="M36" s="323"/>
      <c r="N36" s="323"/>
      <c r="O36" s="323"/>
      <c r="P36" s="323"/>
      <c r="Q36" s="16"/>
      <c r="R36" s="16"/>
      <c r="V36" s="31" t="s">
        <v>49</v>
      </c>
      <c r="W36" s="7"/>
      <c r="X36" s="7"/>
      <c r="Y36" s="7"/>
      <c r="Z36" s="7"/>
      <c r="AA36" s="7"/>
      <c r="AB36" s="7"/>
    </row>
    <row r="37" spans="9:29">
      <c r="I37" s="314">
        <f t="shared" si="2"/>
        <v>6</v>
      </c>
      <c r="J37" s="317">
        <f t="shared" si="1"/>
        <v>0</v>
      </c>
      <c r="K37" s="323"/>
      <c r="L37" s="323"/>
      <c r="M37" s="323"/>
      <c r="N37" s="323"/>
      <c r="O37" s="323"/>
      <c r="P37" s="323"/>
      <c r="W37" s="7" t="s">
        <v>167</v>
      </c>
      <c r="X37" s="306"/>
      <c r="Y37" s="8" t="s">
        <v>47</v>
      </c>
    </row>
    <row r="38" spans="9:29">
      <c r="I38" s="314">
        <f t="shared" si="2"/>
        <v>7</v>
      </c>
      <c r="J38" s="317">
        <f t="shared" si="1"/>
        <v>0</v>
      </c>
      <c r="K38" s="323"/>
      <c r="L38" s="323"/>
      <c r="M38" s="323"/>
      <c r="N38" s="323"/>
      <c r="O38" s="323"/>
      <c r="P38" s="323"/>
      <c r="Q38" s="16"/>
      <c r="R38" s="16"/>
      <c r="V38" s="30"/>
      <c r="W38" s="7" t="s">
        <v>61</v>
      </c>
      <c r="X38" s="306"/>
      <c r="Y38" s="8" t="s">
        <v>53</v>
      </c>
    </row>
    <row r="39" spans="9:29">
      <c r="I39" s="314">
        <f t="shared" si="2"/>
        <v>8</v>
      </c>
      <c r="J39" s="317">
        <f t="shared" si="1"/>
        <v>0</v>
      </c>
      <c r="K39" s="323"/>
      <c r="L39" s="323"/>
      <c r="M39" s="323"/>
      <c r="N39" s="323"/>
      <c r="O39" s="323"/>
      <c r="P39" s="323"/>
      <c r="V39" s="30"/>
      <c r="W39" s="7" t="s">
        <v>62</v>
      </c>
      <c r="X39" s="306"/>
      <c r="Y39" s="8" t="s">
        <v>46</v>
      </c>
      <c r="Z39" s="436" t="s">
        <v>107</v>
      </c>
      <c r="AA39" s="437"/>
      <c r="AB39" s="437"/>
      <c r="AC39" s="438"/>
    </row>
    <row r="40" spans="9:29">
      <c r="I40" s="314">
        <f t="shared" si="2"/>
        <v>9</v>
      </c>
      <c r="J40" s="317">
        <f t="shared" si="1"/>
        <v>0</v>
      </c>
      <c r="K40" s="323"/>
      <c r="L40" s="323"/>
      <c r="M40" s="323"/>
      <c r="N40" s="323"/>
      <c r="O40" s="323"/>
      <c r="P40" s="323"/>
      <c r="Q40" s="16"/>
      <c r="R40" s="16"/>
      <c r="V40" s="30"/>
      <c r="W40" s="7"/>
      <c r="X40" s="306"/>
      <c r="Y40" s="8"/>
    </row>
    <row r="41" spans="9:29">
      <c r="I41" s="314">
        <f t="shared" si="2"/>
        <v>10</v>
      </c>
      <c r="J41" s="317">
        <f t="shared" si="1"/>
        <v>0</v>
      </c>
      <c r="K41" s="323"/>
      <c r="L41" s="323"/>
      <c r="M41" s="323"/>
      <c r="N41" s="323"/>
      <c r="O41" s="323"/>
      <c r="P41" s="323"/>
      <c r="V41" s="31" t="s">
        <v>63</v>
      </c>
      <c r="W41" s="7"/>
      <c r="X41" s="9"/>
      <c r="Y41" s="8"/>
      <c r="Z41" s="5"/>
    </row>
    <row r="42" spans="9:29">
      <c r="I42" s="314">
        <f>+I27</f>
        <v>11</v>
      </c>
      <c r="J42" s="332">
        <f>+J27</f>
        <v>0</v>
      </c>
      <c r="K42" s="333"/>
      <c r="L42" s="333"/>
      <c r="M42" s="333"/>
      <c r="N42" s="333"/>
      <c r="O42" s="333"/>
      <c r="P42" s="333"/>
      <c r="Q42" s="16"/>
      <c r="R42" s="16"/>
      <c r="W42" s="7" t="s">
        <v>64</v>
      </c>
      <c r="X42" s="306"/>
      <c r="Y42" s="8" t="s">
        <v>46</v>
      </c>
      <c r="Z42" s="5"/>
    </row>
    <row r="43" spans="9:29">
      <c r="V43" s="30"/>
      <c r="W43" s="7" t="s">
        <v>65</v>
      </c>
      <c r="X43" s="306"/>
      <c r="Y43" s="8" t="s">
        <v>46</v>
      </c>
      <c r="Z43" s="5"/>
    </row>
    <row r="44" spans="9:29">
      <c r="V44" s="30"/>
      <c r="W44" s="10"/>
      <c r="X44" s="7"/>
      <c r="Y44" s="9"/>
    </row>
    <row r="45" spans="9:29">
      <c r="V45" s="31" t="s">
        <v>50</v>
      </c>
      <c r="W45" s="10"/>
      <c r="X45" s="7"/>
      <c r="Y45" s="9"/>
      <c r="Z45" s="5"/>
    </row>
    <row r="46" spans="9:29">
      <c r="V46" s="30"/>
      <c r="W46" s="7" t="s">
        <v>64</v>
      </c>
      <c r="X46" s="306"/>
      <c r="Y46" s="8" t="s">
        <v>46</v>
      </c>
    </row>
    <row r="47" spans="9:29">
      <c r="V47" s="30"/>
      <c r="W47" s="7" t="s">
        <v>65</v>
      </c>
      <c r="X47" s="306"/>
      <c r="Y47" s="8" t="s">
        <v>46</v>
      </c>
      <c r="Z47" s="5"/>
    </row>
    <row r="48" spans="9:29">
      <c r="V48" s="30"/>
      <c r="W48" s="7" t="s">
        <v>44</v>
      </c>
      <c r="X48" s="306"/>
      <c r="Y48" s="8" t="s">
        <v>46</v>
      </c>
      <c r="Z48" s="5"/>
    </row>
    <row r="49" spans="22:29">
      <c r="V49" s="30"/>
      <c r="W49" s="10"/>
      <c r="X49" s="6"/>
      <c r="Y49" s="6"/>
    </row>
    <row r="50" spans="22:29">
      <c r="V50" s="31" t="s">
        <v>51</v>
      </c>
      <c r="W50" s="10"/>
      <c r="X50" s="7"/>
      <c r="Y50" s="9"/>
    </row>
    <row r="51" spans="22:29">
      <c r="V51" s="31"/>
      <c r="W51" s="7" t="s">
        <v>45</v>
      </c>
      <c r="X51" s="309"/>
      <c r="Y51" s="8" t="s">
        <v>46</v>
      </c>
      <c r="Z51" s="436" t="s">
        <v>107</v>
      </c>
      <c r="AA51" s="437"/>
      <c r="AB51" s="437"/>
      <c r="AC51" s="438"/>
    </row>
  </sheetData>
  <mergeCells count="14">
    <mergeCell ref="Z51:AC51"/>
    <mergeCell ref="D10:E10"/>
    <mergeCell ref="Z39:AC39"/>
    <mergeCell ref="D13:E13"/>
    <mergeCell ref="D19:E19"/>
    <mergeCell ref="D20:E20"/>
    <mergeCell ref="M16:R16"/>
    <mergeCell ref="O10:P11"/>
    <mergeCell ref="Q10:Q11"/>
    <mergeCell ref="R10:R11"/>
    <mergeCell ref="K31:P31"/>
    <mergeCell ref="Z32:AC32"/>
    <mergeCell ref="Z25:AC25"/>
    <mergeCell ref="Z17:AC17"/>
  </mergeCells>
  <phoneticPr fontId="15" type="noConversion"/>
  <dataValidations count="1">
    <dataValidation type="list" allowBlank="1" showInputMessage="1" showErrorMessage="1" sqref="M18:R27 K33:P42" xr:uid="{00000000-0002-0000-0300-000000000000}">
      <formula1>"Sí,No"</formula1>
    </dataValidation>
  </dataValidations>
  <pageMargins left="0.7" right="0.7" top="0.75" bottom="0.75" header="0.3" footer="0.3"/>
  <pageSetup paperSize="9" orientation="portrait" r:id="rId1"/>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Desplegables!$E$6:$E$15</xm:f>
          </x14:formula1>
          <xm:sqref>K18:K27</xm:sqref>
        </x14:dataValidation>
        <x14:dataValidation type="list" allowBlank="1" showInputMessage="1" showErrorMessage="1" xr:uid="{00000000-0002-0000-0300-000002000000}">
          <x14:formula1>
            <xm:f>Desplegables!$C$6:$C$7</xm:f>
          </x14:formula1>
          <xm:sqref>D19:E19</xm:sqref>
        </x14:dataValidation>
        <x14:dataValidation type="list" allowBlank="1" showInputMessage="1" showErrorMessage="1" xr:uid="{00000000-0002-0000-0300-000003000000}">
          <x14:formula1>
            <xm:f>Desplegables!$C$8:$C$9</xm:f>
          </x14:formula1>
          <xm:sqref>D20:E20</xm:sqref>
        </x14:dataValidation>
        <x14:dataValidation type="list" allowBlank="1" showInputMessage="1" showErrorMessage="1" xr:uid="{00000000-0002-0000-0300-000004000000}">
          <x14:formula1>
            <xm:f>Desplegables!$B$6:$B$8</xm:f>
          </x14:formula1>
          <xm:sqref>D10:E10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tint="-0.249977111117893"/>
  </sheetPr>
  <dimension ref="B4:AK35"/>
  <sheetViews>
    <sheetView topLeftCell="A9" zoomScale="70" zoomScaleNormal="70" workbookViewId="0">
      <selection activeCell="B33" sqref="B33"/>
    </sheetView>
  </sheetViews>
  <sheetFormatPr baseColWidth="10" defaultColWidth="10.88671875" defaultRowHeight="16.8"/>
  <cols>
    <col min="1" max="1" width="6.5546875" style="1" customWidth="1"/>
    <col min="2" max="2" width="11.5546875" style="1" customWidth="1"/>
    <col min="3" max="3" width="37.5546875" style="1" customWidth="1"/>
    <col min="4" max="4" width="23.88671875" style="1" customWidth="1"/>
    <col min="5" max="5" width="25.88671875" style="1" customWidth="1"/>
    <col min="6" max="6" width="16.5546875" style="1" customWidth="1"/>
    <col min="7" max="7" width="17.21875" style="1" customWidth="1"/>
    <col min="8" max="8" width="14.109375" style="1" customWidth="1"/>
    <col min="9" max="9" width="14.21875" style="1" customWidth="1"/>
    <col min="10" max="13" width="10.88671875" style="1" hidden="1" customWidth="1"/>
    <col min="14" max="14" width="14.77734375" style="1" customWidth="1"/>
    <col min="15" max="15" width="14.5546875" style="1" customWidth="1"/>
    <col min="16" max="16" width="15.44140625" style="1" customWidth="1"/>
    <col min="17" max="17" width="15.109375" style="1" customWidth="1"/>
    <col min="18" max="18" width="21.109375" style="1" customWidth="1"/>
    <col min="19" max="19" width="10.88671875" style="1"/>
    <col min="20" max="20" width="13.109375" style="1" customWidth="1"/>
    <col min="21" max="22" width="10.88671875" style="1"/>
    <col min="23" max="23" width="15.109375" style="1" customWidth="1"/>
    <col min="24" max="24" width="14.88671875" style="1" customWidth="1"/>
    <col min="25" max="26" width="10.88671875" style="1"/>
    <col min="27" max="27" width="17.77734375" style="1" customWidth="1"/>
    <col min="28" max="28" width="13.5546875" style="1" customWidth="1"/>
    <col min="29" max="32" width="10.88671875" style="1" hidden="1" customWidth="1"/>
    <col min="33" max="33" width="15.44140625" style="1" customWidth="1"/>
    <col min="34" max="34" width="14.5546875" style="1" customWidth="1"/>
    <col min="35" max="35" width="15.5546875" style="1" customWidth="1"/>
    <col min="36" max="36" width="12.88671875" style="1" customWidth="1"/>
    <col min="37" max="37" width="24.77734375" style="1" customWidth="1"/>
    <col min="38" max="16384" width="10.88671875" style="1"/>
  </cols>
  <sheetData>
    <row r="4" spans="2:16" s="176" customFormat="1" ht="24" thickBot="1">
      <c r="B4" s="11" t="s">
        <v>728</v>
      </c>
    </row>
    <row r="5" spans="2:16" ht="17.399999999999999" thickTop="1"/>
    <row r="6" spans="2:16">
      <c r="B6" s="175" t="s">
        <v>678</v>
      </c>
    </row>
    <row r="7" spans="2:16">
      <c r="B7" s="25" t="s">
        <v>734</v>
      </c>
      <c r="C7" s="47"/>
      <c r="D7" s="47"/>
      <c r="E7" s="47"/>
      <c r="F7" s="47"/>
      <c r="G7" s="47"/>
      <c r="H7" s="47"/>
      <c r="I7" s="47"/>
      <c r="J7" s="47"/>
      <c r="K7" s="47"/>
      <c r="L7" s="47"/>
      <c r="M7" s="47"/>
      <c r="N7" s="47"/>
      <c r="O7" s="47"/>
      <c r="P7" s="47"/>
    </row>
    <row r="8" spans="2:16">
      <c r="B8" s="25" t="s">
        <v>735</v>
      </c>
      <c r="C8" s="47"/>
      <c r="D8" s="47"/>
      <c r="E8" s="47"/>
      <c r="F8" s="47"/>
      <c r="G8" s="47"/>
      <c r="H8" s="47"/>
      <c r="I8" s="47"/>
      <c r="J8" s="47"/>
      <c r="K8" s="47"/>
      <c r="L8" s="47"/>
      <c r="M8" s="47"/>
      <c r="N8" s="47"/>
      <c r="O8" s="47"/>
      <c r="P8" s="47"/>
    </row>
    <row r="9" spans="2:16">
      <c r="B9" s="25" t="s">
        <v>736</v>
      </c>
      <c r="C9" s="47"/>
      <c r="D9" s="47"/>
      <c r="E9" s="47"/>
      <c r="F9" s="47"/>
      <c r="G9" s="47"/>
      <c r="H9" s="47"/>
      <c r="I9" s="47"/>
      <c r="J9" s="47"/>
      <c r="K9" s="47"/>
      <c r="L9" s="47"/>
      <c r="M9" s="47"/>
      <c r="N9" s="47"/>
      <c r="O9" s="47"/>
      <c r="P9" s="47"/>
    </row>
    <row r="10" spans="2:16">
      <c r="B10" s="25" t="s">
        <v>739</v>
      </c>
      <c r="C10" s="47"/>
      <c r="D10" s="47"/>
      <c r="E10" s="47"/>
      <c r="F10" s="47"/>
      <c r="G10" s="47"/>
      <c r="H10" s="47"/>
      <c r="I10" s="47"/>
      <c r="J10" s="47"/>
      <c r="K10" s="47"/>
      <c r="L10" s="47"/>
      <c r="M10" s="47"/>
      <c r="N10" s="47"/>
      <c r="O10" s="47"/>
      <c r="P10" s="47"/>
    </row>
    <row r="11" spans="2:16">
      <c r="B11" s="25" t="s">
        <v>970</v>
      </c>
      <c r="C11" s="47"/>
      <c r="D11" s="47"/>
      <c r="E11" s="47"/>
      <c r="F11" s="47"/>
      <c r="G11" s="47"/>
      <c r="H11" s="47"/>
      <c r="I11" s="47"/>
      <c r="J11" s="47"/>
      <c r="K11" s="47"/>
      <c r="L11" s="47"/>
      <c r="M11" s="47"/>
      <c r="N11" s="47"/>
      <c r="O11" s="47"/>
      <c r="P11" s="47"/>
    </row>
    <row r="12" spans="2:16">
      <c r="B12" s="25"/>
      <c r="C12" s="47"/>
      <c r="D12" s="47"/>
      <c r="E12" s="47"/>
      <c r="F12" s="47"/>
      <c r="G12" s="47"/>
      <c r="H12" s="47"/>
      <c r="I12" s="47"/>
      <c r="J12" s="47"/>
      <c r="K12" s="47"/>
      <c r="L12" s="47"/>
      <c r="M12" s="47"/>
      <c r="N12" s="47"/>
      <c r="O12" s="47"/>
      <c r="P12" s="47"/>
    </row>
    <row r="13" spans="2:16">
      <c r="B13" s="25" t="s">
        <v>737</v>
      </c>
      <c r="C13" s="47"/>
      <c r="D13" s="47"/>
      <c r="E13" s="47"/>
      <c r="F13" s="47"/>
      <c r="G13" s="47"/>
      <c r="H13" s="47"/>
      <c r="I13" s="47"/>
      <c r="J13" s="47"/>
      <c r="K13" s="47"/>
      <c r="L13" s="47"/>
      <c r="M13" s="47"/>
      <c r="N13" s="47"/>
      <c r="O13" s="47"/>
      <c r="P13" s="47"/>
    </row>
    <row r="14" spans="2:16">
      <c r="B14" s="25" t="s">
        <v>738</v>
      </c>
      <c r="C14" s="47"/>
      <c r="D14" s="47"/>
      <c r="E14" s="47"/>
      <c r="F14" s="47"/>
      <c r="G14" s="47"/>
      <c r="H14" s="47"/>
      <c r="I14" s="47"/>
      <c r="J14" s="47"/>
      <c r="K14" s="47"/>
      <c r="L14" s="47"/>
      <c r="M14" s="47"/>
      <c r="N14" s="47"/>
      <c r="O14" s="47"/>
      <c r="P14" s="47"/>
    </row>
    <row r="17" spans="2:26" ht="17.399999999999999" thickBot="1">
      <c r="B17" s="313" t="s">
        <v>52</v>
      </c>
      <c r="C17" s="3"/>
      <c r="D17" s="3"/>
      <c r="E17" s="3"/>
    </row>
    <row r="18" spans="2:26">
      <c r="B18" s="4"/>
      <c r="C18" s="3"/>
      <c r="D18" s="3"/>
      <c r="E18" s="3"/>
    </row>
    <row r="19" spans="2:26">
      <c r="B19" s="32" t="s">
        <v>52</v>
      </c>
      <c r="C19" s="3"/>
      <c r="D19" s="3"/>
      <c r="E19" s="3"/>
    </row>
    <row r="20" spans="2:26">
      <c r="B20" s="33"/>
      <c r="C20" s="7" t="s">
        <v>748</v>
      </c>
      <c r="D20" s="451"/>
      <c r="E20" s="452"/>
    </row>
    <row r="21" spans="2:26">
      <c r="C21" s="7" t="s">
        <v>749</v>
      </c>
      <c r="D21" s="441"/>
      <c r="E21" s="442"/>
    </row>
    <row r="22" spans="2:26">
      <c r="C22" s="7" t="s">
        <v>750</v>
      </c>
      <c r="D22" s="441"/>
      <c r="E22" s="442"/>
    </row>
    <row r="24" spans="2:26">
      <c r="C24" s="7" t="s">
        <v>751</v>
      </c>
      <c r="D24" s="441"/>
      <c r="E24" s="442"/>
      <c r="F24" s="340" t="s">
        <v>740</v>
      </c>
    </row>
    <row r="29" spans="2:26">
      <c r="B29" s="316" t="s">
        <v>820</v>
      </c>
      <c r="T29" s="316" t="s">
        <v>821</v>
      </c>
    </row>
    <row r="31" spans="2:26" ht="20.399999999999999">
      <c r="B31" s="339" t="s">
        <v>752</v>
      </c>
      <c r="C31" s="339"/>
      <c r="D31" s="339"/>
      <c r="E31" s="339"/>
      <c r="T31" s="339" t="s">
        <v>753</v>
      </c>
      <c r="U31" s="339"/>
      <c r="V31" s="339"/>
      <c r="W31" s="339"/>
      <c r="X31" s="339"/>
      <c r="Y31" s="339"/>
      <c r="Z31" s="339"/>
    </row>
    <row r="32" spans="2:26">
      <c r="T32" s="36"/>
    </row>
    <row r="33" spans="2:37" ht="19.2">
      <c r="B33" s="46" t="s">
        <v>1068</v>
      </c>
      <c r="G33" s="447" t="s">
        <v>744</v>
      </c>
      <c r="H33" s="447"/>
      <c r="I33" s="447"/>
      <c r="J33" s="447"/>
      <c r="K33" s="447"/>
      <c r="L33" s="447"/>
      <c r="M33" s="447"/>
      <c r="N33" s="448"/>
      <c r="O33" s="449" t="s">
        <v>745</v>
      </c>
      <c r="P33" s="450"/>
      <c r="Q33" s="450"/>
      <c r="R33" s="450"/>
      <c r="AA33" s="447" t="s">
        <v>744</v>
      </c>
      <c r="AB33" s="447"/>
      <c r="AC33" s="447"/>
      <c r="AD33" s="447"/>
      <c r="AE33" s="447"/>
      <c r="AF33" s="447"/>
      <c r="AG33" s="448"/>
      <c r="AH33" s="449" t="s">
        <v>745</v>
      </c>
      <c r="AI33" s="450"/>
      <c r="AJ33" s="450"/>
      <c r="AK33" s="450"/>
    </row>
    <row r="34" spans="2:37" ht="62.4">
      <c r="B34" s="164" t="s">
        <v>1047</v>
      </c>
      <c r="C34" s="164" t="s">
        <v>1048</v>
      </c>
      <c r="D34" s="164" t="s">
        <v>1049</v>
      </c>
      <c r="E34" s="164" t="s">
        <v>1050</v>
      </c>
      <c r="F34" s="164" t="s">
        <v>1051</v>
      </c>
      <c r="G34" s="164" t="s">
        <v>741</v>
      </c>
      <c r="H34" s="164" t="s">
        <v>930</v>
      </c>
      <c r="I34" s="164" t="s">
        <v>747</v>
      </c>
      <c r="J34" s="164" t="s">
        <v>639</v>
      </c>
      <c r="K34" s="164" t="s">
        <v>115</v>
      </c>
      <c r="L34" s="164" t="s">
        <v>116</v>
      </c>
      <c r="M34" s="164" t="s">
        <v>117</v>
      </c>
      <c r="N34" s="164" t="s">
        <v>950</v>
      </c>
      <c r="O34" s="164" t="s">
        <v>743</v>
      </c>
      <c r="P34" s="164" t="s">
        <v>746</v>
      </c>
      <c r="Q34" s="164" t="s">
        <v>951</v>
      </c>
      <c r="R34" s="164" t="s">
        <v>655</v>
      </c>
      <c r="T34" s="164" t="s">
        <v>1046</v>
      </c>
      <c r="U34" s="164" t="s">
        <v>1052</v>
      </c>
      <c r="V34" s="164" t="s">
        <v>1048</v>
      </c>
      <c r="W34" s="164" t="s">
        <v>1049</v>
      </c>
      <c r="X34" s="164" t="s">
        <v>1053</v>
      </c>
      <c r="Y34" s="164" t="s">
        <v>956</v>
      </c>
      <c r="Z34" s="164" t="s">
        <v>660</v>
      </c>
      <c r="AA34" s="164" t="s">
        <v>741</v>
      </c>
      <c r="AB34" s="164" t="s">
        <v>1054</v>
      </c>
      <c r="AC34" s="164" t="s">
        <v>639</v>
      </c>
      <c r="AD34" s="165" t="s">
        <v>115</v>
      </c>
      <c r="AE34" s="165" t="s">
        <v>116</v>
      </c>
      <c r="AF34" s="165" t="s">
        <v>117</v>
      </c>
      <c r="AG34" s="164" t="s">
        <v>742</v>
      </c>
      <c r="AH34" s="164" t="s">
        <v>743</v>
      </c>
      <c r="AI34" s="164" t="s">
        <v>1055</v>
      </c>
      <c r="AJ34" s="164" t="s">
        <v>952</v>
      </c>
      <c r="AK34" s="164" t="s">
        <v>655</v>
      </c>
    </row>
    <row r="35" spans="2:37">
      <c r="B35" s="329"/>
      <c r="C35" s="329"/>
      <c r="D35" s="329"/>
      <c r="E35" s="329"/>
      <c r="F35" s="329"/>
      <c r="G35" s="144"/>
      <c r="H35" s="329"/>
      <c r="I35" s="207">
        <f>IFERROR(($D$20),"")</f>
        <v>0</v>
      </c>
      <c r="J35" s="143" t="str">
        <f t="shared" ref="J35" si="0">+E35&amp;" "&amp;F35&amp;", "&amp;H35</f>
        <v xml:space="preserve"> , </v>
      </c>
      <c r="K35" s="60" t="str">
        <f>IFERROR(+IF(Tabla3[[#This Row],[Año base
(No modificable)]]=2020,INDEX(FE!$F$9:$H$63,MATCH(Tabla3[[#This Row],[Concat.]],FE!$E$9:$E$63,0), MATCH(Tabla11[[#Headers],[kgCO2/ud]],FE!$F$9:$H$9,0)),IF(Tabla3[[#This Row],[Año base
(No modificable)]]=2021,INDEX(FE!$I$9:$K$63,MATCH(Tabla3[[#This Row],[Concat.]],FE!$E$9:$E$63,0), MATCH(Tabla11[[#Headers],[kgCO2/ud]],FE!$I$9:$K$9,0)),INDEX(FE!$L$9:$N$63,MATCH((Tabla3[[#This Row],[Concat.]]),FE!$E$9:$E$63,0), MATCH(Tabla11[[#Headers],[kgCO2/ud]],FE!$L$9:$N$9,0)))),"")</f>
        <v/>
      </c>
      <c r="L35" s="60" t="str">
        <f>IFERROR(+IF(Tabla3[[#This Row],[Año base
(No modificable)]]=2020,INDEX(FE!$F$9:$H$63,MATCH(Tabla3[[#This Row],[Concat.]],FE!$E$9:$E$63,0), MATCH(Tabla11[[#Headers],[kgCH4/ud]],FE!$F$9:$H$9,0)),IF(Tabla3[[#This Row],[Año base
(No modificable)]]=2021,INDEX(FE!$I$9:$K$63,MATCH(Tabla3[[#This Row],[Concat.]],FE!$E$9:$E$63,0), MATCH(Tabla11[[#Headers],[kgCH4/ud]],FE!$I$9:$K$9,0)),INDEX(FE!$L$9:$N$63,MATCH((Tabla3[[#This Row],[Concat.]]),FE!$E$9:$E$63,0), MATCH(Tabla11[[#Headers],[kgCH4/ud]],FE!$L$9:$N$9,0)))),"")</f>
        <v/>
      </c>
      <c r="M35" s="60" t="str">
        <f>IFERROR(+IF(Tabla3[[#This Row],[Año base
(No modificable)]]=2020,INDEX(FE!$F$9:$H$63,MATCH(Tabla3[[#This Row],[Concat.]],FE!$E$9:$E$63,0), MATCH(Tabla11[[#Headers],[kgN2O/ud]],FE!$F$9:$H$9,0)),IF(Tabla3[[#This Row],[Año base
(No modificable)]]=2021,INDEX(FE!$I$9:$K$63,MATCH(Tabla3[[#This Row],[Concat.]],FE!$E$9:$E$63,0), MATCH(Tabla11[[#Headers],[kgN2O/ud]],FE!$I$9:$K$9,0)),INDEX(FE!$L$9:$N$63,MATCH((Tabla3[[#This Row],[Concat.]]),FE!$E$9:$E$63,0), MATCH(Tabla11[[#Headers],[kgN2O/ud]],FE!$L$9:$N$9,0)))),"")</f>
        <v/>
      </c>
      <c r="N35" s="171" t="str">
        <f>IFERROR(((Tabla3[[#This Row],[Dato de actividad Municipio
(A cumplimentar)]]*Tabla3[[#This Row],[kgCO2/ud]]+Tabla3[[#This Row],[Dato de actividad Municipio
(A cumplimentar)]]*Tabla3[[#This Row],[kgCH4/ud]]*28+Tabla3[[#This Row],[Dato de actividad Municipio
(A cumplimentar)]]*Tabla3[[#This Row],[kgN2O/ud]]*265)/1000),"")</f>
        <v/>
      </c>
      <c r="O35" s="223" t="str">
        <f>IFERROR(($D$22*Tabla3[[#This Row],[Dato de actividad Municipio
(A cumplimentar)]]/$D$21),"")</f>
        <v/>
      </c>
      <c r="P35" s="222">
        <f>IFERROR(Tabla3[[#This Row],[Unidad DA Municipio
(Lista desplegable)]],"")</f>
        <v>0</v>
      </c>
      <c r="Q35" s="337" t="str">
        <f>IFERROR(($D$22*Tabla3[[#This Row],[Emisiones (tCO2e) Municipio
(No modificable)]]/$D$21),"")</f>
        <v/>
      </c>
      <c r="R35" s="335"/>
      <c r="T35" s="329"/>
      <c r="U35" s="329"/>
      <c r="V35" s="329"/>
      <c r="W35" s="329"/>
      <c r="X35" s="329"/>
      <c r="Y35" s="329"/>
      <c r="Z35" s="162">
        <v>2020</v>
      </c>
      <c r="AA35" s="145"/>
      <c r="AB35" s="329"/>
      <c r="AC35" s="143" t="str">
        <f>+Tabla4[[#This Row],[Tipología de combustible  
(Lista desplegable)]]&amp;", "&amp;Tabla4[[#This Row],[Unidad DA Municipio
(Lista desplegable)]]</f>
        <v xml:space="preserve">, </v>
      </c>
      <c r="AD35" s="156" t="str">
        <f>IFERROR(+IF(Tabla4[[#This Row],[Año  
(No modificable)]]=2020,INDEX(FE!$F$9:$H$63,MATCH(Tabla4[[#This Row],[Concat.]],FE!$E$9:$E$63,0), MATCH(Tabla4[[#Headers],[kgCO2/ud]],FE!$F$9:$H$9,0)),IF(Tabla4[[#This Row],[Año  
(No modificable)]]=2021,INDEX(FE!$I$9:$K$63,MATCH(Tabla4[[#This Row],[Concat.]],FE!$E$9:$E$63,0), MATCH(Tabla4[[#Headers],[kgCO2/ud]],FE!$I$9:$K$9,0)),INDEX(FE!$L$9:$N$63,MATCH((Tabla4[[#This Row],[Concat.]]),FE!$E$9:$E$63,0), MATCH(Tabla4[[#Headers],[kgCO2/ud]],FE!$L$9:$N$9,0)))),"")</f>
        <v/>
      </c>
      <c r="AE35" s="160" t="str">
        <f>IFERROR(+IF(Tabla4[[#This Row],[Año  
(No modificable)]]=2020,INDEX(FE!$F$9:$H$63,MATCH(Tabla4[[#This Row],[Concat.]],FE!$E$9:$E$63,0), MATCH(Tabla4[[#Headers],[kgCH4/ud]],FE!$F$9:$H$9,0)),IF(Tabla4[[#This Row],[Año  
(No modificable)]]=2021,INDEX(FE!$I$9:$K$63,MATCH(Tabla4[[#This Row],[Concat.]],FE!$E$9:$E$63,0), MATCH(Tabla4[[#Headers],[kgCH4/ud]],FE!$I$9:$K$9,0)),INDEX(FE!$L$9:$N$63,MATCH((Tabla4[[#This Row],[Concat.]]),FE!$E$9:$E$63,0), MATCH(Tabla4[[#Headers],[kgCH4/ud]],FE!$L$9:$N$9,0)))),"")</f>
        <v/>
      </c>
      <c r="AF35" s="160" t="str">
        <f>IFERROR(+IF(Tabla4[[#This Row],[Año  
(No modificable)]]=2020,INDEX(FE!$F$9:$H$63,MATCH(Tabla4[[#This Row],[Concat.]],FE!$E$9:$E$63,0), MATCH(Tabla4[[#Headers],[kgN2O/ud]],FE!$F$9:$H$9,0)),IF(Tabla4[[#This Row],[Año  
(No modificable)]]=2021,INDEX(FE!$I$9:$K$63,MATCH(Tabla4[[#This Row],[Concat.]],FE!$E$9:$E$63,0), MATCH(Tabla4[[#Headers],[kgN2O/ud]],FE!$I$9:$K$9,0)),INDEX(FE!$L$9:$N$63,MATCH((Tabla4[[#This Row],[Concat.]]),FE!$E$9:$E$63,0), MATCH(Tabla4[[#Headers],[kgN2O/ud]],FE!$L$9:$N$9,0)))),"")</f>
        <v/>
      </c>
      <c r="AG35" s="171" t="str">
        <f>IFERROR((Tabla4[[#This Row],[Dato de actividad Municipio
(A cumplimentar)]]*Tabla4[[#This Row],[kgCO2/ud]]+Tabla4[[#This Row],[Dato de actividad Municipio
(A cumplimentar)]]*Tabla4[[#This Row],[kgCH4/ud]]*28+Tabla4[[#This Row],[Dato de actividad Municipio
(A cumplimentar)]]*Tabla4[[#This Row],[kgN2O/ud]]*265)/1000,"")</f>
        <v/>
      </c>
      <c r="AH35" s="145" t="str">
        <f>IFERROR(($D$22*Tabla4[[#This Row],[Dato de actividad Municipio
(A cumplimentar)]]/$D$21),"")</f>
        <v/>
      </c>
      <c r="AI35" s="329"/>
      <c r="AJ35" s="337" t="str">
        <f>IFERROR(($D$22*Tabla4[[#This Row],[Emisiones (tCO2e) Municipio]]/$D$21),"")</f>
        <v/>
      </c>
      <c r="AK35" s="338"/>
    </row>
  </sheetData>
  <mergeCells count="8">
    <mergeCell ref="G33:N33"/>
    <mergeCell ref="O33:R33"/>
    <mergeCell ref="AA33:AG33"/>
    <mergeCell ref="AH33:AK33"/>
    <mergeCell ref="D20:E20"/>
    <mergeCell ref="D21:E21"/>
    <mergeCell ref="D22:E22"/>
    <mergeCell ref="D24:E24"/>
  </mergeCells>
  <conditionalFormatting sqref="C34">
    <cfRule type="cellIs" dxfId="60" priority="8" operator="equal">
      <formula>"Residencial"</formula>
    </cfRule>
    <cfRule type="cellIs" dxfId="59" priority="9" operator="equal">
      <formula>"Industrial"</formula>
    </cfRule>
    <cfRule type="cellIs" dxfId="58" priority="10" operator="equal">
      <formula>"Servicios"</formula>
    </cfRule>
  </conditionalFormatting>
  <conditionalFormatting sqref="V34">
    <cfRule type="cellIs" dxfId="57" priority="3" operator="equal">
      <formula>"Residencial"</formula>
    </cfRule>
    <cfRule type="cellIs" dxfId="56" priority="4" operator="equal">
      <formula>"Industrial"</formula>
    </cfRule>
    <cfRule type="cellIs" dxfId="55" priority="5" operator="equal">
      <formula>"Servicios"</formula>
    </cfRule>
  </conditionalFormatting>
  <pageMargins left="0.7" right="0.7" top="0.75" bottom="0.75" header="0.3" footer="0.3"/>
  <pageSetup paperSize="9" orientation="portrait" r:id="rId1"/>
  <drawing r:id="rId2"/>
  <legacyDrawing r:id="rId3"/>
  <tableParts count="2">
    <tablePart r:id="rId4"/>
    <tablePart r:id="rId5"/>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0000000}">
          <x14:formula1>
            <xm:f>Desplegables!$T$6:$T$10</xm:f>
          </x14:formula1>
          <xm:sqref>H35 AB35 AI35</xm:sqref>
        </x14:dataValidation>
        <x14:dataValidation type="list" allowBlank="1" showInputMessage="1" showErrorMessage="1" xr:uid="{8CA8F6D4-D5DE-481F-BBA7-8AE59D27DE0C}">
          <x14:formula1>
            <xm:f>Desplegables!$G$6:$G$7</xm:f>
          </x14:formula1>
          <xm:sqref>B35 T35</xm:sqref>
        </x14:dataValidation>
        <x14:dataValidation type="list" allowBlank="1" showInputMessage="1" showErrorMessage="1" xr:uid="{E1F96BCB-9BF7-4390-A12A-3A54271960F4}">
          <x14:formula1>
            <xm:f>Desplegables!$I$6:$I$13</xm:f>
          </x14:formula1>
          <xm:sqref>D35 W35</xm:sqref>
        </x14:dataValidation>
        <x14:dataValidation type="list" allowBlank="1" showInputMessage="1" showErrorMessage="1" xr:uid="{E2CF31DC-21D0-452E-AC2D-938B1D192C9E}">
          <x14:formula1>
            <xm:f>Desplegables!$K$6:$K$14</xm:f>
          </x14:formula1>
          <xm:sqref>E35</xm:sqref>
        </x14:dataValidation>
        <x14:dataValidation type="list" allowBlank="1" showInputMessage="1" showErrorMessage="1" xr:uid="{1728BE0C-DFE0-4F2D-83B5-7C1CD5A7DF61}">
          <x14:formula1>
            <xm:f>Desplegables!$H$6:$H$10</xm:f>
          </x14:formula1>
          <xm:sqref>C35 V35</xm:sqref>
        </x14:dataValidation>
        <x14:dataValidation type="list" allowBlank="1" showInputMessage="1" showErrorMessage="1" xr:uid="{AACB9B58-8228-4489-9DD2-74CE2D7E5C91}">
          <x14:formula1>
            <xm:f>Desplegables!$F$6:$F$7</xm:f>
          </x14:formula1>
          <xm:sqref>U35</xm:sqref>
        </x14:dataValidation>
        <x14:dataValidation type="list" allowBlank="1" showInputMessage="1" showErrorMessage="1" xr:uid="{00000000-0002-0000-0400-000001000000}">
          <x14:formula1>
            <xm:f>Desplegables!$Q$6:$Q$17</xm:f>
          </x14:formula1>
          <xm:sqref>Y35</xm:sqref>
        </x14:dataValidation>
        <x14:dataValidation type="list" allowBlank="1" showInputMessage="1" showErrorMessage="1" xr:uid="{2C71D260-70CD-46C0-B83C-567D2B48E7C9}">
          <x14:formula1>
            <xm:f>Desplegables!$J$6:$J$17</xm:f>
          </x14:formula1>
          <xm:sqref>F35 X35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4:DH133"/>
  <sheetViews>
    <sheetView topLeftCell="A3" zoomScale="85" zoomScaleNormal="85" workbookViewId="0">
      <selection activeCell="R24" sqref="R24"/>
    </sheetView>
  </sheetViews>
  <sheetFormatPr baseColWidth="10" defaultColWidth="10.88671875" defaultRowHeight="16.8"/>
  <cols>
    <col min="1" max="2" width="5.5546875" style="1" customWidth="1"/>
    <col min="3" max="3" width="17.21875" style="1" customWidth="1"/>
    <col min="4" max="4" width="15.5546875" style="1" customWidth="1"/>
    <col min="5" max="5" width="22.44140625" style="1" bestFit="1" customWidth="1"/>
    <col min="6" max="6" width="24.77734375" style="1" bestFit="1" customWidth="1"/>
    <col min="7" max="7" width="24.77734375" style="1" customWidth="1"/>
    <col min="8" max="8" width="18.88671875" style="1" customWidth="1"/>
    <col min="9" max="9" width="16" style="1" customWidth="1"/>
    <col min="10" max="10" width="17.5546875" style="1" customWidth="1"/>
    <col min="11" max="11" width="14.5546875" style="1" bestFit="1" customWidth="1"/>
    <col min="12" max="12" width="16.109375" style="1" bestFit="1" customWidth="1"/>
    <col min="13" max="13" width="28.88671875" style="1" hidden="1" customWidth="1"/>
    <col min="14" max="14" width="12.44140625" style="1" hidden="1" customWidth="1"/>
    <col min="15" max="16" width="10.88671875" style="1" hidden="1" customWidth="1"/>
    <col min="17" max="17" width="11.109375" style="1" customWidth="1"/>
    <col min="18" max="18" width="17.5546875" style="1" bestFit="1" customWidth="1"/>
    <col min="19" max="19" width="8.44140625" style="1" customWidth="1"/>
    <col min="20" max="20" width="14.21875" style="1" customWidth="1"/>
    <col min="21" max="21" width="14.109375" style="1" customWidth="1"/>
    <col min="22" max="22" width="16.5546875" style="1" customWidth="1"/>
    <col min="23" max="23" width="25.109375" style="1" bestFit="1" customWidth="1"/>
    <col min="24" max="24" width="18.44140625" style="1" customWidth="1"/>
    <col min="25" max="25" width="24.77734375" style="1" bestFit="1" customWidth="1"/>
    <col min="26" max="27" width="13.5546875" style="1" customWidth="1"/>
    <col min="28" max="28" width="14.109375" style="1" customWidth="1"/>
    <col min="29" max="29" width="10.88671875" style="1"/>
    <col min="30" max="30" width="17.5546875" style="1" customWidth="1"/>
    <col min="31" max="31" width="17.21875" style="1" customWidth="1"/>
    <col min="32" max="32" width="28.77734375" style="1" hidden="1" customWidth="1"/>
    <col min="33" max="35" width="10.88671875" style="1" hidden="1" customWidth="1"/>
    <col min="36" max="36" width="12.109375" style="1" hidden="1" customWidth="1"/>
    <col min="37" max="37" width="17.5546875" style="1" bestFit="1" customWidth="1"/>
    <col min="38" max="38" width="8.44140625" style="1" customWidth="1"/>
    <col min="39" max="39" width="14.21875" style="1" customWidth="1"/>
    <col min="40" max="40" width="14.109375" style="1" customWidth="1"/>
    <col min="41" max="41" width="22.5546875" style="1" customWidth="1"/>
    <col min="42" max="42" width="28.44140625" style="1" customWidth="1"/>
    <col min="43" max="43" width="18.44140625" style="1" customWidth="1"/>
    <col min="44" max="44" width="24.77734375" style="1" bestFit="1" customWidth="1"/>
    <col min="45" max="46" width="13.5546875" style="1" customWidth="1"/>
    <col min="47" max="47" width="14.109375" style="1" customWidth="1"/>
    <col min="48" max="48" width="10.88671875" style="1"/>
    <col min="49" max="49" width="17.5546875" style="1" customWidth="1"/>
    <col min="50" max="50" width="17.21875" style="1" customWidth="1"/>
    <col min="51" max="51" width="28.77734375" style="1" hidden="1" customWidth="1"/>
    <col min="52" max="54" width="10.88671875" style="1" hidden="1" customWidth="1"/>
    <col min="55" max="55" width="12.109375" style="1" customWidth="1"/>
    <col min="56" max="56" width="15.88671875" style="1" customWidth="1"/>
    <col min="57" max="57" width="8.44140625" style="1" customWidth="1"/>
    <col min="58" max="59" width="13.5546875" style="1" customWidth="1"/>
    <col min="60" max="60" width="17.5546875" style="1" customWidth="1"/>
    <col min="61" max="62" width="16.109375" style="1" customWidth="1"/>
    <col min="63" max="63" width="21.5546875" style="1" customWidth="1"/>
    <col min="64" max="65" width="14.88671875" style="1" customWidth="1"/>
    <col min="66" max="66" width="13.5546875" style="1" customWidth="1"/>
    <col min="67" max="67" width="10.88671875" style="1"/>
    <col min="68" max="68" width="19.21875" style="1" customWidth="1"/>
    <col min="69" max="69" width="17.5546875" style="1" customWidth="1"/>
    <col min="70" max="70" width="17.44140625" style="1" customWidth="1"/>
    <col min="71" max="71" width="37.77734375" style="1" hidden="1" customWidth="1"/>
    <col min="72" max="73" width="10.88671875" style="1" hidden="1" customWidth="1"/>
    <col min="74" max="74" width="14" style="1" hidden="1" customWidth="1"/>
    <col min="75" max="75" width="10.88671875" style="1"/>
    <col min="76" max="76" width="18" style="1" customWidth="1"/>
    <col min="77" max="77" width="10.88671875" style="1"/>
    <col min="78" max="78" width="14.88671875" style="1" customWidth="1"/>
    <col min="79" max="79" width="15.44140625" style="1" bestFit="1" customWidth="1"/>
    <col min="80" max="80" width="22.88671875" style="1" bestFit="1" customWidth="1"/>
    <col min="81" max="81" width="24.77734375" style="1" bestFit="1" customWidth="1"/>
    <col min="82" max="82" width="24.77734375" style="1" customWidth="1"/>
    <col min="83" max="83" width="14.5546875" style="1" bestFit="1" customWidth="1"/>
    <col min="84" max="85" width="14.5546875" style="1" customWidth="1"/>
    <col min="86" max="86" width="10.88671875" style="1"/>
    <col min="87" max="87" width="17.88671875" style="1" customWidth="1"/>
    <col min="88" max="88" width="17.109375" style="1" customWidth="1"/>
    <col min="89" max="89" width="10.88671875" style="1" hidden="1" customWidth="1"/>
    <col min="90" max="92" width="8.109375" style="157" hidden="1" customWidth="1"/>
    <col min="93" max="93" width="10.88671875" style="1"/>
    <col min="94" max="94" width="17.21875" style="1" customWidth="1"/>
    <col min="95" max="95" width="10.88671875" style="1"/>
    <col min="96" max="96" width="17" style="1" customWidth="1"/>
    <col min="97" max="97" width="15.44140625" style="1" bestFit="1" customWidth="1"/>
    <col min="98" max="98" width="22.88671875" style="1" bestFit="1" customWidth="1"/>
    <col min="99" max="99" width="24.77734375" style="1" bestFit="1" customWidth="1"/>
    <col min="100" max="100" width="24.77734375" style="1" customWidth="1"/>
    <col min="101" max="101" width="14.5546875" style="1" bestFit="1" customWidth="1"/>
    <col min="102" max="102" width="14.5546875" style="1" customWidth="1"/>
    <col min="103" max="103" width="16.44140625" style="1" customWidth="1"/>
    <col min="104" max="104" width="10.88671875" style="1"/>
    <col min="105" max="105" width="17.109375" style="1" customWidth="1"/>
    <col min="106" max="106" width="16.5546875" style="1" customWidth="1"/>
    <col min="107" max="107" width="10.88671875" style="1" hidden="1" customWidth="1"/>
    <col min="108" max="110" width="8.109375" style="157" hidden="1" customWidth="1"/>
    <col min="111" max="111" width="10.88671875" style="1"/>
    <col min="112" max="112" width="16.21875" style="1" customWidth="1"/>
    <col min="113" max="16384" width="10.88671875" style="1"/>
  </cols>
  <sheetData>
    <row r="4" spans="3:111" s="176" customFormat="1" ht="24" thickBot="1">
      <c r="C4" s="11" t="s">
        <v>102</v>
      </c>
      <c r="CL4" s="353"/>
      <c r="CM4" s="353"/>
      <c r="CN4" s="353"/>
      <c r="DD4" s="353"/>
      <c r="DE4" s="353"/>
      <c r="DF4" s="353"/>
    </row>
    <row r="5" spans="3:111" ht="17.399999999999999" thickTop="1"/>
    <row r="6" spans="3:111" ht="20.399999999999999">
      <c r="C6" s="173" t="s">
        <v>691</v>
      </c>
      <c r="D6" s="173"/>
      <c r="E6" s="174"/>
    </row>
    <row r="8" spans="3:111" s="201" customFormat="1" ht="20.399999999999999">
      <c r="C8" s="202" t="str">
        <f>+C22</f>
        <v>CONSUMOS TRANSPORTE (AGREGADOS)</v>
      </c>
      <c r="D8" s="202"/>
      <c r="E8" s="202"/>
      <c r="F8" s="202"/>
      <c r="T8" s="202" t="str">
        <f>+T22</f>
        <v>CONSUMOS FLOTA MUNICIPAL (DESAGREGADOS)</v>
      </c>
      <c r="U8" s="202"/>
      <c r="V8" s="202"/>
      <c r="W8" s="202"/>
      <c r="AM8" s="202" t="str">
        <f>+AM22</f>
        <v>CONSUMOS FLOTA DE GESTIÓN DE RESIDUOS (DESAGREGADOS)</v>
      </c>
      <c r="AN8" s="202"/>
      <c r="AO8" s="202"/>
      <c r="AP8" s="202"/>
      <c r="BF8" s="202" t="str">
        <f>+BF22</f>
        <v>CONSUMOS FLOTA TRANSPORTE PÚBLICO (DESAGREGADOS)</v>
      </c>
      <c r="BG8" s="202"/>
      <c r="BH8" s="202"/>
      <c r="BI8" s="202"/>
      <c r="BJ8" s="202"/>
      <c r="BZ8" s="202" t="str">
        <f>+BZ22</f>
        <v>CONSUMOS TRANSPORTE PRIVADO DESAGREGADOS</v>
      </c>
      <c r="CA8" s="202"/>
      <c r="CB8" s="202"/>
      <c r="CC8" s="202"/>
      <c r="CR8" s="202" t="str">
        <f>+CR22</f>
        <v>CONSUMOS TRANSPORTE COMERCIAL DESAGREGADOS</v>
      </c>
      <c r="CS8" s="202"/>
      <c r="CT8" s="202"/>
      <c r="CU8" s="202"/>
    </row>
    <row r="10" spans="3:111">
      <c r="C10" s="175" t="s">
        <v>678</v>
      </c>
      <c r="T10" s="175" t="s">
        <v>678</v>
      </c>
      <c r="AM10" s="175" t="s">
        <v>678</v>
      </c>
      <c r="BF10" s="175" t="s">
        <v>678</v>
      </c>
      <c r="BZ10" s="175" t="s">
        <v>678</v>
      </c>
      <c r="CR10" s="175" t="s">
        <v>678</v>
      </c>
    </row>
    <row r="11" spans="3:111">
      <c r="C11" s="25" t="s">
        <v>641</v>
      </c>
      <c r="D11" s="47"/>
      <c r="E11" s="47"/>
      <c r="F11" s="47"/>
      <c r="G11" s="47"/>
      <c r="H11" s="47"/>
      <c r="I11" s="47"/>
      <c r="J11" s="47"/>
      <c r="K11" s="47"/>
      <c r="L11" s="47"/>
      <c r="M11" s="47"/>
      <c r="N11" s="47"/>
      <c r="O11" s="47"/>
      <c r="P11" s="47"/>
      <c r="Q11" s="47"/>
      <c r="R11" s="47"/>
      <c r="T11" s="47" t="s">
        <v>980</v>
      </c>
      <c r="U11" s="47"/>
      <c r="V11" s="47"/>
      <c r="W11" s="47"/>
      <c r="X11" s="47"/>
      <c r="Y11" s="47"/>
      <c r="Z11" s="47"/>
      <c r="AA11" s="47"/>
      <c r="AB11" s="47"/>
      <c r="AC11" s="47"/>
      <c r="AD11" s="47"/>
      <c r="AE11" s="47"/>
      <c r="AF11" s="47"/>
      <c r="AG11" s="47"/>
      <c r="AH11" s="47"/>
      <c r="AI11" s="47"/>
      <c r="AJ11" s="47"/>
      <c r="AK11" s="47"/>
      <c r="AM11" s="47" t="s">
        <v>981</v>
      </c>
      <c r="AN11" s="47"/>
      <c r="AO11" s="47"/>
      <c r="AP11" s="47"/>
      <c r="AQ11" s="47"/>
      <c r="AR11" s="47"/>
      <c r="AS11" s="47"/>
      <c r="AT11" s="47"/>
      <c r="AU11" s="47"/>
      <c r="AV11" s="47"/>
      <c r="AW11" s="47"/>
      <c r="AX11" s="47"/>
      <c r="AY11" s="47"/>
      <c r="AZ11" s="47"/>
      <c r="BA11" s="47"/>
      <c r="BB11" s="47"/>
      <c r="BC11" s="47"/>
      <c r="BD11" s="47"/>
      <c r="BF11" s="47" t="s">
        <v>982</v>
      </c>
      <c r="BG11" s="47"/>
      <c r="BH11" s="47"/>
      <c r="BI11" s="47"/>
      <c r="BJ11" s="47"/>
      <c r="BK11" s="47"/>
      <c r="BL11" s="47"/>
      <c r="BM11" s="47"/>
      <c r="BN11" s="47"/>
      <c r="BO11" s="47"/>
      <c r="BP11" s="47"/>
      <c r="BQ11" s="47"/>
      <c r="BR11" s="47"/>
      <c r="BS11" s="47"/>
      <c r="BT11" s="47"/>
      <c r="BU11" s="47"/>
      <c r="BV11" s="47"/>
      <c r="BZ11" s="149" t="s">
        <v>983</v>
      </c>
      <c r="CA11" s="148"/>
      <c r="CB11" s="148"/>
      <c r="CC11" s="148"/>
      <c r="CD11" s="148"/>
      <c r="CE11" s="148"/>
      <c r="CF11" s="148"/>
      <c r="CG11" s="148"/>
      <c r="CH11" s="148"/>
      <c r="CI11" s="148"/>
      <c r="CJ11" s="148"/>
      <c r="CK11" s="148"/>
      <c r="CL11" s="158"/>
      <c r="CM11" s="158"/>
      <c r="CN11" s="158"/>
      <c r="CO11" s="148"/>
      <c r="CP11" s="148"/>
      <c r="CR11" s="149" t="s">
        <v>983</v>
      </c>
      <c r="CS11" s="148"/>
      <c r="CT11" s="148"/>
      <c r="CU11" s="148"/>
      <c r="CV11" s="148"/>
      <c r="CW11" s="148"/>
      <c r="CX11" s="148"/>
      <c r="CY11" s="148"/>
      <c r="CZ11" s="148"/>
      <c r="DA11" s="148"/>
      <c r="DB11" s="148"/>
      <c r="DC11" s="148"/>
      <c r="DD11" s="158"/>
      <c r="DE11" s="158"/>
      <c r="DF11" s="158"/>
      <c r="DG11" s="148"/>
    </row>
    <row r="12" spans="3:111">
      <c r="C12" s="25" t="s">
        <v>709</v>
      </c>
      <c r="D12" s="47"/>
      <c r="E12" s="47"/>
      <c r="F12" s="47"/>
      <c r="G12" s="47"/>
      <c r="H12" s="47"/>
      <c r="I12" s="47"/>
      <c r="J12" s="47"/>
      <c r="K12" s="47"/>
      <c r="L12" s="47"/>
      <c r="M12" s="47"/>
      <c r="N12" s="47"/>
      <c r="O12" s="47"/>
      <c r="P12" s="47"/>
      <c r="Q12" s="47"/>
      <c r="R12" s="47"/>
      <c r="T12" s="25" t="s">
        <v>961</v>
      </c>
      <c r="U12" s="47"/>
      <c r="V12" s="47"/>
      <c r="W12" s="47"/>
      <c r="X12" s="47"/>
      <c r="Y12" s="47"/>
      <c r="Z12" s="47"/>
      <c r="AA12" s="47"/>
      <c r="AB12" s="47"/>
      <c r="AC12" s="47"/>
      <c r="AD12" s="47"/>
      <c r="AE12" s="47"/>
      <c r="AF12" s="47"/>
      <c r="AG12" s="47"/>
      <c r="AH12" s="47"/>
      <c r="AI12" s="47"/>
      <c r="AJ12" s="47"/>
      <c r="AK12" s="47"/>
      <c r="AM12" s="25" t="s">
        <v>961</v>
      </c>
      <c r="AN12" s="47"/>
      <c r="AO12" s="47"/>
      <c r="AP12" s="47"/>
      <c r="AQ12" s="47"/>
      <c r="AR12" s="47"/>
      <c r="AS12" s="47"/>
      <c r="AT12" s="47"/>
      <c r="AU12" s="47"/>
      <c r="AV12" s="47"/>
      <c r="AW12" s="47"/>
      <c r="AX12" s="47"/>
      <c r="AY12" s="47"/>
      <c r="AZ12" s="47"/>
      <c r="BA12" s="47"/>
      <c r="BB12" s="47"/>
      <c r="BC12" s="47"/>
      <c r="BD12" s="47"/>
      <c r="BF12" s="25" t="s">
        <v>961</v>
      </c>
      <c r="BG12" s="47"/>
      <c r="BH12" s="47"/>
      <c r="BI12" s="47"/>
      <c r="BJ12" s="47"/>
      <c r="BK12" s="47"/>
      <c r="BL12" s="47"/>
      <c r="BM12" s="47"/>
      <c r="BN12" s="47"/>
      <c r="BO12" s="47"/>
      <c r="BP12" s="47"/>
      <c r="BQ12" s="47"/>
      <c r="BR12" s="47"/>
      <c r="BS12" s="47"/>
      <c r="BT12" s="47"/>
      <c r="BU12" s="47"/>
      <c r="BV12" s="47"/>
      <c r="BZ12" s="25" t="s">
        <v>961</v>
      </c>
      <c r="CA12" s="148"/>
      <c r="CB12" s="148"/>
      <c r="CC12" s="148"/>
      <c r="CD12" s="148"/>
      <c r="CE12" s="148"/>
      <c r="CF12" s="148"/>
      <c r="CG12" s="148"/>
      <c r="CH12" s="148"/>
      <c r="CI12" s="148"/>
      <c r="CJ12" s="148"/>
      <c r="CK12" s="148"/>
      <c r="CL12" s="158"/>
      <c r="CM12" s="158"/>
      <c r="CN12" s="158"/>
      <c r="CO12" s="148"/>
      <c r="CP12" s="148"/>
      <c r="CR12" s="25" t="s">
        <v>961</v>
      </c>
      <c r="CS12" s="148"/>
      <c r="CT12" s="148"/>
      <c r="CU12" s="148"/>
      <c r="CV12" s="148"/>
      <c r="CW12" s="148"/>
      <c r="CX12" s="148"/>
      <c r="CY12" s="148"/>
      <c r="CZ12" s="148"/>
      <c r="DA12" s="148"/>
      <c r="DB12" s="148"/>
      <c r="DC12" s="148"/>
      <c r="DD12" s="158"/>
      <c r="DE12" s="158"/>
      <c r="DF12" s="158"/>
      <c r="DG12" s="148"/>
    </row>
    <row r="13" spans="3:111">
      <c r="C13" s="25" t="s">
        <v>165</v>
      </c>
      <c r="D13" s="47"/>
      <c r="E13" s="47"/>
      <c r="F13" s="47"/>
      <c r="G13" s="47"/>
      <c r="H13" s="47"/>
      <c r="I13" s="47"/>
      <c r="J13" s="47"/>
      <c r="K13" s="47"/>
      <c r="L13" s="47"/>
      <c r="M13" s="47"/>
      <c r="N13" s="47"/>
      <c r="O13" s="47"/>
      <c r="P13" s="47"/>
      <c r="Q13" s="47"/>
      <c r="R13" s="47"/>
      <c r="T13" s="47" t="s">
        <v>705</v>
      </c>
      <c r="U13" s="47"/>
      <c r="V13" s="47"/>
      <c r="W13" s="47"/>
      <c r="X13" s="47"/>
      <c r="Y13" s="47"/>
      <c r="Z13" s="47"/>
      <c r="AA13" s="47"/>
      <c r="AB13" s="47"/>
      <c r="AC13" s="47"/>
      <c r="AD13" s="47"/>
      <c r="AE13" s="47"/>
      <c r="AF13" s="47"/>
      <c r="AG13" s="47"/>
      <c r="AH13" s="47"/>
      <c r="AI13" s="47"/>
      <c r="AJ13" s="47"/>
      <c r="AK13" s="47"/>
      <c r="AM13" s="47" t="s">
        <v>705</v>
      </c>
      <c r="AN13" s="47"/>
      <c r="AO13" s="47"/>
      <c r="AP13" s="47"/>
      <c r="AQ13" s="47"/>
      <c r="AR13" s="47"/>
      <c r="AS13" s="47"/>
      <c r="AT13" s="47"/>
      <c r="AU13" s="47"/>
      <c r="AV13" s="47"/>
      <c r="AW13" s="47"/>
      <c r="AX13" s="47"/>
      <c r="AY13" s="47"/>
      <c r="AZ13" s="47"/>
      <c r="BA13" s="47"/>
      <c r="BB13" s="47"/>
      <c r="BC13" s="47"/>
      <c r="BD13" s="47"/>
      <c r="BF13" s="47" t="s">
        <v>706</v>
      </c>
      <c r="BG13" s="47"/>
      <c r="BH13" s="47"/>
      <c r="BI13" s="47"/>
      <c r="BJ13" s="47"/>
      <c r="BK13" s="47"/>
      <c r="BL13" s="47"/>
      <c r="BM13" s="47"/>
      <c r="BN13" s="47"/>
      <c r="BO13" s="47"/>
      <c r="BP13" s="47"/>
      <c r="BQ13" s="47"/>
      <c r="BR13" s="47"/>
      <c r="BS13" s="47"/>
      <c r="BT13" s="47"/>
      <c r="BU13" s="47"/>
      <c r="BV13" s="47"/>
      <c r="BZ13" s="47" t="s">
        <v>713</v>
      </c>
      <c r="CA13" s="148"/>
      <c r="CB13" s="148"/>
      <c r="CC13" s="148"/>
      <c r="CD13" s="148"/>
      <c r="CE13" s="148"/>
      <c r="CF13" s="148"/>
      <c r="CG13" s="148"/>
      <c r="CH13" s="148"/>
      <c r="CI13" s="148"/>
      <c r="CJ13" s="148"/>
      <c r="CK13" s="148"/>
      <c r="CL13" s="158"/>
      <c r="CM13" s="158"/>
      <c r="CN13" s="158"/>
      <c r="CO13" s="148"/>
      <c r="CP13" s="148"/>
      <c r="CR13" s="47" t="s">
        <v>713</v>
      </c>
      <c r="CS13" s="148"/>
      <c r="CT13" s="148"/>
      <c r="CU13" s="148"/>
      <c r="CV13" s="148"/>
      <c r="CW13" s="148"/>
      <c r="CX13" s="148"/>
      <c r="CY13" s="148"/>
      <c r="CZ13" s="148"/>
      <c r="DA13" s="148"/>
      <c r="DB13" s="148"/>
      <c r="DC13" s="148"/>
      <c r="DD13" s="158"/>
      <c r="DE13" s="158"/>
      <c r="DF13" s="158"/>
      <c r="DG13" s="148"/>
    </row>
    <row r="14" spans="3:111">
      <c r="C14" s="25" t="s">
        <v>710</v>
      </c>
      <c r="D14" s="47"/>
      <c r="E14" s="47"/>
      <c r="F14" s="47"/>
      <c r="G14" s="47"/>
      <c r="H14" s="47"/>
      <c r="I14" s="47"/>
      <c r="J14" s="47"/>
      <c r="K14" s="47"/>
      <c r="L14" s="47"/>
      <c r="M14" s="47"/>
      <c r="N14" s="47"/>
      <c r="O14" s="47"/>
      <c r="P14" s="47"/>
      <c r="Q14" s="47"/>
      <c r="R14" s="47"/>
      <c r="T14" s="47" t="s">
        <v>711</v>
      </c>
      <c r="U14" s="47"/>
      <c r="V14" s="47"/>
      <c r="W14" s="47"/>
      <c r="X14" s="47"/>
      <c r="Y14" s="47"/>
      <c r="Z14" s="47"/>
      <c r="AA14" s="47"/>
      <c r="AB14" s="47"/>
      <c r="AC14" s="47"/>
      <c r="AD14" s="47"/>
      <c r="AE14" s="47"/>
      <c r="AF14" s="47"/>
      <c r="AG14" s="47"/>
      <c r="AH14" s="47"/>
      <c r="AI14" s="47"/>
      <c r="AJ14" s="47"/>
      <c r="AK14" s="47"/>
      <c r="AM14" s="47" t="s">
        <v>711</v>
      </c>
      <c r="AN14" s="47"/>
      <c r="AO14" s="47"/>
      <c r="AP14" s="47"/>
      <c r="AQ14" s="47"/>
      <c r="AR14" s="47"/>
      <c r="AS14" s="47"/>
      <c r="AT14" s="47"/>
      <c r="AU14" s="47"/>
      <c r="AV14" s="47"/>
      <c r="AW14" s="47"/>
      <c r="AX14" s="47"/>
      <c r="AY14" s="47"/>
      <c r="AZ14" s="47"/>
      <c r="BA14" s="47"/>
      <c r="BB14" s="47"/>
      <c r="BC14" s="47"/>
      <c r="BD14" s="47"/>
      <c r="BF14" s="47" t="s">
        <v>711</v>
      </c>
      <c r="BG14" s="47"/>
      <c r="BH14" s="47"/>
      <c r="BI14" s="47"/>
      <c r="BJ14" s="47"/>
      <c r="BK14" s="47"/>
      <c r="BL14" s="47"/>
      <c r="BM14" s="47"/>
      <c r="BN14" s="47"/>
      <c r="BO14" s="47"/>
      <c r="BP14" s="47"/>
      <c r="BQ14" s="47"/>
      <c r="BR14" s="47"/>
      <c r="BS14" s="47"/>
      <c r="BT14" s="47"/>
      <c r="BU14" s="47"/>
      <c r="BV14" s="47"/>
      <c r="BZ14" s="47" t="s">
        <v>711</v>
      </c>
      <c r="CA14" s="148"/>
      <c r="CB14" s="148"/>
      <c r="CC14" s="148"/>
      <c r="CD14" s="148"/>
      <c r="CE14" s="148"/>
      <c r="CF14" s="148"/>
      <c r="CG14" s="148"/>
      <c r="CH14" s="148"/>
      <c r="CI14" s="148"/>
      <c r="CJ14" s="148"/>
      <c r="CK14" s="148"/>
      <c r="CL14" s="158"/>
      <c r="CM14" s="158"/>
      <c r="CN14" s="158"/>
      <c r="CO14" s="148"/>
      <c r="CP14" s="148"/>
      <c r="CR14" s="149" t="s">
        <v>165</v>
      </c>
      <c r="CS14" s="148"/>
      <c r="CT14" s="148"/>
      <c r="CU14" s="148"/>
      <c r="CV14" s="148"/>
      <c r="CW14" s="148"/>
      <c r="CX14" s="148"/>
      <c r="CY14" s="148"/>
      <c r="CZ14" s="148"/>
      <c r="DA14" s="148"/>
      <c r="DB14" s="148"/>
      <c r="DC14" s="148"/>
      <c r="DD14" s="158"/>
      <c r="DE14" s="158"/>
      <c r="DF14" s="158"/>
      <c r="DG14" s="148"/>
    </row>
    <row r="15" spans="3:111">
      <c r="C15" s="25" t="s">
        <v>962</v>
      </c>
      <c r="D15" s="47"/>
      <c r="E15" s="47"/>
      <c r="F15" s="47"/>
      <c r="G15" s="47"/>
      <c r="H15" s="47"/>
      <c r="I15" s="47"/>
      <c r="J15" s="47"/>
      <c r="K15" s="47"/>
      <c r="L15" s="47"/>
      <c r="M15" s="47"/>
      <c r="N15" s="47"/>
      <c r="O15" s="47"/>
      <c r="P15" s="47"/>
      <c r="Q15" s="47"/>
      <c r="R15" s="47"/>
      <c r="T15" s="47" t="s">
        <v>709</v>
      </c>
      <c r="U15" s="47"/>
      <c r="V15" s="47"/>
      <c r="W15" s="47"/>
      <c r="X15" s="47"/>
      <c r="Y15" s="47"/>
      <c r="Z15" s="47"/>
      <c r="AA15" s="47"/>
      <c r="AB15" s="47"/>
      <c r="AC15" s="47"/>
      <c r="AD15" s="47"/>
      <c r="AE15" s="47"/>
      <c r="AF15" s="47"/>
      <c r="AG15" s="47"/>
      <c r="AH15" s="47"/>
      <c r="AI15" s="47"/>
      <c r="AJ15" s="47"/>
      <c r="AK15" s="47"/>
      <c r="AM15" s="47" t="s">
        <v>709</v>
      </c>
      <c r="AN15" s="47"/>
      <c r="AO15" s="47"/>
      <c r="AP15" s="47"/>
      <c r="AQ15" s="47"/>
      <c r="AR15" s="47"/>
      <c r="AS15" s="47"/>
      <c r="AT15" s="47"/>
      <c r="AU15" s="47"/>
      <c r="AV15" s="47"/>
      <c r="AW15" s="47"/>
      <c r="AX15" s="47"/>
      <c r="AY15" s="47"/>
      <c r="AZ15" s="47"/>
      <c r="BA15" s="47"/>
      <c r="BB15" s="47"/>
      <c r="BC15" s="47"/>
      <c r="BD15" s="47"/>
      <c r="BF15" s="47" t="s">
        <v>165</v>
      </c>
      <c r="BG15" s="47"/>
      <c r="BH15" s="47"/>
      <c r="BI15" s="47"/>
      <c r="BJ15" s="47"/>
      <c r="BK15" s="47"/>
      <c r="BL15" s="47"/>
      <c r="BM15" s="47"/>
      <c r="BN15" s="47"/>
      <c r="BO15" s="47"/>
      <c r="BP15" s="47"/>
      <c r="BQ15" s="47"/>
      <c r="BR15" s="47"/>
      <c r="BS15" s="47"/>
      <c r="BT15" s="47"/>
      <c r="BU15" s="47"/>
      <c r="BV15" s="47"/>
      <c r="BZ15" s="149" t="s">
        <v>165</v>
      </c>
      <c r="CA15" s="148"/>
      <c r="CB15" s="148"/>
      <c r="CC15" s="148"/>
      <c r="CD15" s="148"/>
      <c r="CE15" s="148"/>
      <c r="CF15" s="148"/>
      <c r="CG15" s="148"/>
      <c r="CH15" s="148"/>
      <c r="CI15" s="148"/>
      <c r="CJ15" s="148"/>
      <c r="CK15" s="148"/>
      <c r="CL15" s="158"/>
      <c r="CM15" s="158"/>
      <c r="CN15" s="158"/>
      <c r="CO15" s="148"/>
      <c r="CP15" s="148"/>
      <c r="CR15" s="149" t="s">
        <v>647</v>
      </c>
      <c r="CS15" s="148"/>
      <c r="CT15" s="148"/>
      <c r="CU15" s="148"/>
      <c r="CV15" s="148"/>
      <c r="CW15" s="148"/>
      <c r="CX15" s="148"/>
      <c r="CY15" s="148"/>
      <c r="CZ15" s="148"/>
      <c r="DA15" s="148"/>
      <c r="DB15" s="148"/>
      <c r="DC15" s="148"/>
      <c r="DD15" s="158"/>
      <c r="DE15" s="158"/>
      <c r="DF15" s="158"/>
      <c r="DG15" s="148"/>
    </row>
    <row r="16" spans="3:111">
      <c r="C16" s="25" t="s">
        <v>961</v>
      </c>
      <c r="D16" s="47"/>
      <c r="E16" s="47"/>
      <c r="F16" s="47"/>
      <c r="G16" s="47"/>
      <c r="H16" s="47"/>
      <c r="I16" s="47"/>
      <c r="J16" s="47"/>
      <c r="K16" s="47"/>
      <c r="L16" s="47"/>
      <c r="M16" s="47"/>
      <c r="N16" s="47"/>
      <c r="O16" s="47"/>
      <c r="P16" s="47"/>
      <c r="Q16" s="47"/>
      <c r="R16" s="47"/>
      <c r="T16" s="47" t="s">
        <v>165</v>
      </c>
      <c r="U16" s="47"/>
      <c r="V16" s="47"/>
      <c r="W16" s="47"/>
      <c r="X16" s="47"/>
      <c r="Y16" s="47"/>
      <c r="Z16" s="47"/>
      <c r="AA16" s="47"/>
      <c r="AB16" s="47"/>
      <c r="AC16" s="47"/>
      <c r="AD16" s="47"/>
      <c r="AE16" s="47"/>
      <c r="AF16" s="47"/>
      <c r="AG16" s="47"/>
      <c r="AH16" s="47"/>
      <c r="AI16" s="47"/>
      <c r="AJ16" s="47"/>
      <c r="AK16" s="47"/>
      <c r="AM16" s="47" t="s">
        <v>165</v>
      </c>
      <c r="AN16" s="47"/>
      <c r="AO16" s="47"/>
      <c r="AP16" s="47"/>
      <c r="AQ16" s="47"/>
      <c r="AR16" s="47"/>
      <c r="AS16" s="47"/>
      <c r="AT16" s="47"/>
      <c r="AU16" s="47"/>
      <c r="AV16" s="47"/>
      <c r="AW16" s="47"/>
      <c r="AX16" s="47"/>
      <c r="AY16" s="47"/>
      <c r="AZ16" s="47"/>
      <c r="BA16" s="47"/>
      <c r="BB16" s="47"/>
      <c r="BC16" s="47"/>
      <c r="BD16" s="47"/>
      <c r="BF16" s="47" t="s">
        <v>712</v>
      </c>
      <c r="BG16" s="47"/>
      <c r="BH16" s="47"/>
      <c r="BI16" s="47"/>
      <c r="BJ16" s="47"/>
      <c r="BK16" s="47"/>
      <c r="BL16" s="47"/>
      <c r="BM16" s="47"/>
      <c r="BN16" s="47"/>
      <c r="BO16" s="47"/>
      <c r="BP16" s="47"/>
      <c r="BQ16" s="47"/>
      <c r="BR16" s="47"/>
      <c r="BS16" s="47"/>
      <c r="BT16" s="47"/>
      <c r="BU16" s="47"/>
      <c r="BV16" s="47"/>
      <c r="BZ16" s="149" t="s">
        <v>647</v>
      </c>
      <c r="CA16" s="148"/>
      <c r="CB16" s="148"/>
      <c r="CC16" s="148"/>
      <c r="CD16" s="148"/>
      <c r="CE16" s="148"/>
      <c r="CF16" s="148"/>
      <c r="CG16" s="148"/>
      <c r="CH16" s="148"/>
      <c r="CI16" s="148"/>
      <c r="CJ16" s="148"/>
      <c r="CK16" s="148"/>
      <c r="CL16" s="158"/>
      <c r="CM16" s="158"/>
      <c r="CN16" s="158"/>
      <c r="CO16" s="148"/>
      <c r="CP16" s="148"/>
      <c r="CR16" s="149" t="s">
        <v>700</v>
      </c>
      <c r="CS16" s="148"/>
      <c r="CT16" s="148"/>
      <c r="CU16" s="148"/>
      <c r="CV16" s="148"/>
      <c r="CW16" s="148"/>
      <c r="CX16" s="148"/>
      <c r="CY16" s="148"/>
      <c r="CZ16" s="148"/>
      <c r="DA16" s="148"/>
      <c r="DB16" s="148"/>
      <c r="DC16" s="148"/>
      <c r="DD16" s="158"/>
      <c r="DE16" s="158"/>
      <c r="DF16" s="158"/>
      <c r="DG16" s="148"/>
    </row>
    <row r="17" spans="2:112">
      <c r="C17" s="271" t="s">
        <v>841</v>
      </c>
      <c r="D17" s="47"/>
      <c r="E17" s="47"/>
      <c r="F17" s="47"/>
      <c r="G17" s="47"/>
      <c r="H17" s="47"/>
      <c r="I17" s="47"/>
      <c r="J17" s="47"/>
      <c r="K17" s="47"/>
      <c r="L17" s="47"/>
      <c r="M17" s="47"/>
      <c r="N17" s="47"/>
      <c r="O17" s="47"/>
      <c r="P17" s="47"/>
      <c r="Q17" s="47"/>
      <c r="R17" s="47"/>
      <c r="T17" s="47" t="s">
        <v>644</v>
      </c>
      <c r="U17" s="47"/>
      <c r="V17" s="47"/>
      <c r="W17" s="47"/>
      <c r="X17" s="47"/>
      <c r="Y17" s="47"/>
      <c r="Z17" s="47"/>
      <c r="AA17" s="47"/>
      <c r="AB17" s="47"/>
      <c r="AC17" s="47"/>
      <c r="AD17" s="47"/>
      <c r="AE17" s="47"/>
      <c r="AF17" s="47"/>
      <c r="AG17" s="47"/>
      <c r="AH17" s="47"/>
      <c r="AI17" s="47"/>
      <c r="AJ17" s="47"/>
      <c r="AK17" s="47"/>
      <c r="AM17" s="47" t="s">
        <v>644</v>
      </c>
      <c r="AN17" s="47"/>
      <c r="AO17" s="47"/>
      <c r="AP17" s="47"/>
      <c r="AQ17" s="47"/>
      <c r="AR17" s="47"/>
      <c r="AS17" s="47"/>
      <c r="AT17" s="47"/>
      <c r="AU17" s="47"/>
      <c r="AV17" s="47"/>
      <c r="AW17" s="47"/>
      <c r="AX17" s="47"/>
      <c r="AY17" s="47"/>
      <c r="AZ17" s="47"/>
      <c r="BA17" s="47"/>
      <c r="BB17" s="47"/>
      <c r="BC17" s="47"/>
      <c r="BD17" s="47"/>
      <c r="BF17" s="47" t="s">
        <v>646</v>
      </c>
      <c r="BG17" s="47"/>
      <c r="BH17" s="47"/>
      <c r="BI17" s="47"/>
      <c r="BJ17" s="47"/>
      <c r="BK17" s="47"/>
      <c r="BL17" s="47"/>
      <c r="BM17" s="47"/>
      <c r="BN17" s="47"/>
      <c r="BO17" s="47"/>
      <c r="BP17" s="47"/>
      <c r="BQ17" s="47"/>
      <c r="BR17" s="47"/>
      <c r="BS17" s="47"/>
      <c r="BT17" s="47"/>
      <c r="BU17" s="47"/>
      <c r="BV17" s="47"/>
      <c r="BZ17" s="149" t="s">
        <v>700</v>
      </c>
      <c r="CA17" s="148"/>
      <c r="CB17" s="148"/>
      <c r="CC17" s="148"/>
      <c r="CD17" s="148"/>
      <c r="CE17" s="148"/>
      <c r="CF17" s="148"/>
      <c r="CG17" s="148"/>
      <c r="CH17" s="148"/>
      <c r="CI17" s="148"/>
      <c r="CJ17" s="148"/>
      <c r="CK17" s="148"/>
      <c r="CL17" s="158"/>
      <c r="CM17" s="158"/>
      <c r="CN17" s="158"/>
      <c r="CO17" s="148"/>
      <c r="CP17" s="148"/>
      <c r="CR17" s="149"/>
      <c r="CS17" s="148"/>
      <c r="CT17" s="148"/>
      <c r="CU17" s="148"/>
      <c r="CV17" s="148"/>
      <c r="CW17" s="148"/>
      <c r="CX17" s="148"/>
      <c r="CY17" s="148"/>
      <c r="CZ17" s="148"/>
      <c r="DA17" s="148"/>
      <c r="DB17" s="148"/>
      <c r="DC17" s="148"/>
      <c r="DD17" s="158"/>
      <c r="DE17" s="158"/>
      <c r="DF17" s="158"/>
      <c r="DG17" s="148"/>
    </row>
    <row r="18" spans="2:112">
      <c r="C18" s="47"/>
      <c r="D18" s="47"/>
      <c r="E18" s="47"/>
      <c r="F18" s="47"/>
      <c r="G18" s="47"/>
      <c r="H18" s="47"/>
      <c r="I18" s="47"/>
      <c r="J18" s="47"/>
      <c r="K18" s="47"/>
      <c r="L18" s="47"/>
      <c r="M18" s="47"/>
      <c r="N18" s="47"/>
      <c r="O18" s="47"/>
      <c r="P18" s="47"/>
      <c r="Q18" s="47"/>
      <c r="R18" s="47"/>
      <c r="T18" s="47" t="s">
        <v>645</v>
      </c>
      <c r="U18" s="47"/>
      <c r="V18" s="47"/>
      <c r="W18" s="47"/>
      <c r="X18" s="47"/>
      <c r="Y18" s="47"/>
      <c r="Z18" s="47"/>
      <c r="AA18" s="47"/>
      <c r="AB18" s="47"/>
      <c r="AC18" s="47"/>
      <c r="AD18" s="47"/>
      <c r="AE18" s="47"/>
      <c r="AF18" s="47"/>
      <c r="AG18" s="47"/>
      <c r="AH18" s="47"/>
      <c r="AI18" s="47"/>
      <c r="AJ18" s="47"/>
      <c r="AK18" s="47"/>
      <c r="AM18" s="47" t="s">
        <v>645</v>
      </c>
      <c r="AN18" s="47"/>
      <c r="AO18" s="47"/>
      <c r="AP18" s="47"/>
      <c r="AQ18" s="47"/>
      <c r="AR18" s="47"/>
      <c r="AS18" s="47"/>
      <c r="AT18" s="47"/>
      <c r="AU18" s="47"/>
      <c r="AV18" s="47"/>
      <c r="AW18" s="47"/>
      <c r="AX18" s="47"/>
      <c r="AY18" s="47"/>
      <c r="AZ18" s="47"/>
      <c r="BA18" s="47"/>
      <c r="BB18" s="47"/>
      <c r="BC18" s="47"/>
      <c r="BD18" s="47"/>
      <c r="BF18" s="47"/>
      <c r="BG18" s="47"/>
      <c r="BH18" s="47"/>
      <c r="BI18" s="47"/>
      <c r="BJ18" s="47"/>
      <c r="BK18" s="47"/>
      <c r="BL18" s="47"/>
      <c r="BM18" s="47"/>
      <c r="BN18" s="47"/>
      <c r="BO18" s="47"/>
      <c r="BP18" s="47"/>
      <c r="BQ18" s="47"/>
      <c r="BR18" s="47"/>
      <c r="BS18" s="47"/>
      <c r="BT18" s="47"/>
      <c r="BU18" s="47"/>
      <c r="BV18" s="47"/>
      <c r="BZ18" s="148"/>
      <c r="CA18" s="148"/>
      <c r="CB18" s="148"/>
      <c r="CC18" s="148"/>
      <c r="CD18" s="148"/>
      <c r="CE18" s="148"/>
      <c r="CF18" s="148"/>
      <c r="CG18" s="148"/>
      <c r="CH18" s="148"/>
      <c r="CI18" s="148"/>
      <c r="CJ18" s="148"/>
      <c r="CK18" s="148"/>
      <c r="CL18" s="158"/>
      <c r="CM18" s="158"/>
      <c r="CN18" s="158"/>
      <c r="CO18" s="148"/>
      <c r="CP18" s="148"/>
      <c r="CR18" s="149"/>
      <c r="CS18" s="148"/>
      <c r="CT18" s="148"/>
      <c r="CU18" s="148"/>
      <c r="CV18" s="148"/>
      <c r="CW18" s="148"/>
      <c r="CX18" s="148"/>
      <c r="CY18" s="148"/>
      <c r="CZ18" s="148"/>
      <c r="DA18" s="148"/>
      <c r="DB18" s="148"/>
      <c r="DC18" s="148"/>
      <c r="DD18" s="158"/>
      <c r="DE18" s="158"/>
      <c r="DF18" s="158"/>
      <c r="DG18" s="148"/>
    </row>
    <row r="20" spans="2:112">
      <c r="C20" s="316" t="s">
        <v>963</v>
      </c>
      <c r="T20" s="316" t="s">
        <v>964</v>
      </c>
      <c r="AM20" s="249" t="s">
        <v>965</v>
      </c>
      <c r="BF20" s="249" t="s">
        <v>966</v>
      </c>
      <c r="BZ20" s="316" t="s">
        <v>967</v>
      </c>
      <c r="CR20" s="316" t="s">
        <v>968</v>
      </c>
    </row>
    <row r="21" spans="2:112">
      <c r="C21" s="249"/>
    </row>
    <row r="22" spans="2:112" ht="19.2">
      <c r="C22" s="46" t="s">
        <v>1068</v>
      </c>
      <c r="H22" s="187"/>
      <c r="N22" s="453" t="s">
        <v>28</v>
      </c>
      <c r="O22" s="453"/>
      <c r="P22" s="453"/>
      <c r="T22" s="371" t="s">
        <v>993</v>
      </c>
      <c r="AG22" s="453" t="s">
        <v>28</v>
      </c>
      <c r="AH22" s="453"/>
      <c r="AI22" s="453"/>
      <c r="AM22" s="371" t="s">
        <v>994</v>
      </c>
      <c r="AZ22" s="453" t="s">
        <v>28</v>
      </c>
      <c r="BA22" s="453"/>
      <c r="BB22" s="453"/>
      <c r="BF22" s="46" t="s">
        <v>992</v>
      </c>
      <c r="BT22" s="453" t="s">
        <v>28</v>
      </c>
      <c r="BU22" s="453"/>
      <c r="BV22" s="453"/>
      <c r="BZ22" s="371" t="s">
        <v>995</v>
      </c>
      <c r="CL22" s="454" t="s">
        <v>28</v>
      </c>
      <c r="CM22" s="454"/>
      <c r="CN22" s="454"/>
      <c r="CO22" s="12"/>
      <c r="CP22" s="12"/>
      <c r="CR22" s="371" t="s">
        <v>996</v>
      </c>
      <c r="DD22" s="454" t="s">
        <v>28</v>
      </c>
      <c r="DE22" s="454"/>
      <c r="DF22" s="454"/>
      <c r="DG22" s="12"/>
    </row>
    <row r="23" spans="2:112" s="12" customFormat="1" ht="56.4">
      <c r="B23" s="1"/>
      <c r="C23" s="164" t="s">
        <v>1046</v>
      </c>
      <c r="D23" s="164" t="s">
        <v>658</v>
      </c>
      <c r="E23" s="164" t="s">
        <v>659</v>
      </c>
      <c r="F23" s="164" t="s">
        <v>672</v>
      </c>
      <c r="G23" s="164" t="s">
        <v>673</v>
      </c>
      <c r="H23" s="164" t="s">
        <v>702</v>
      </c>
      <c r="I23" s="164" t="s">
        <v>703</v>
      </c>
      <c r="J23" s="164" t="s">
        <v>953</v>
      </c>
      <c r="K23" s="164" t="s">
        <v>959</v>
      </c>
      <c r="L23" s="164" t="s">
        <v>1058</v>
      </c>
      <c r="M23" s="164" t="s">
        <v>639</v>
      </c>
      <c r="N23" s="164" t="s">
        <v>115</v>
      </c>
      <c r="O23" s="164" t="s">
        <v>116</v>
      </c>
      <c r="P23" s="164" t="s">
        <v>117</v>
      </c>
      <c r="Q23" s="164" t="s">
        <v>1023</v>
      </c>
      <c r="R23" s="164" t="s">
        <v>655</v>
      </c>
      <c r="S23" s="1"/>
      <c r="T23" s="164" t="s">
        <v>657</v>
      </c>
      <c r="U23" s="164" t="s">
        <v>658</v>
      </c>
      <c r="V23" s="164" t="s">
        <v>659</v>
      </c>
      <c r="W23" s="164" t="s">
        <v>1024</v>
      </c>
      <c r="X23" s="164" t="s">
        <v>955</v>
      </c>
      <c r="Y23" s="164" t="s">
        <v>960</v>
      </c>
      <c r="Z23" s="164" t="s">
        <v>954</v>
      </c>
      <c r="AA23" s="164" t="s">
        <v>702</v>
      </c>
      <c r="AB23" s="164" t="s">
        <v>956</v>
      </c>
      <c r="AC23" s="164" t="s">
        <v>957</v>
      </c>
      <c r="AD23" s="164" t="s">
        <v>665</v>
      </c>
      <c r="AE23" s="164" t="s">
        <v>958</v>
      </c>
      <c r="AF23" s="164" t="s">
        <v>639</v>
      </c>
      <c r="AG23" s="164" t="s">
        <v>115</v>
      </c>
      <c r="AH23" s="164" t="s">
        <v>116</v>
      </c>
      <c r="AI23" s="164" t="s">
        <v>117</v>
      </c>
      <c r="AJ23" s="164" t="s">
        <v>109</v>
      </c>
      <c r="AK23" s="164" t="s">
        <v>655</v>
      </c>
      <c r="AL23" s="1"/>
      <c r="AM23" s="164" t="s">
        <v>657</v>
      </c>
      <c r="AN23" s="164" t="s">
        <v>658</v>
      </c>
      <c r="AO23" s="164" t="s">
        <v>659</v>
      </c>
      <c r="AP23" s="164" t="s">
        <v>985</v>
      </c>
      <c r="AQ23" s="164" t="s">
        <v>955</v>
      </c>
      <c r="AR23" s="164" t="s">
        <v>986</v>
      </c>
      <c r="AS23" s="164" t="s">
        <v>987</v>
      </c>
      <c r="AT23" s="164" t="s">
        <v>702</v>
      </c>
      <c r="AU23" s="164" t="s">
        <v>988</v>
      </c>
      <c r="AV23" s="164" t="s">
        <v>989</v>
      </c>
      <c r="AW23" s="164" t="s">
        <v>665</v>
      </c>
      <c r="AX23" s="164" t="s">
        <v>990</v>
      </c>
      <c r="AY23" s="164" t="s">
        <v>639</v>
      </c>
      <c r="AZ23" s="164" t="s">
        <v>115</v>
      </c>
      <c r="BA23" s="164" t="s">
        <v>116</v>
      </c>
      <c r="BB23" s="164" t="s">
        <v>117</v>
      </c>
      <c r="BC23" s="164" t="s">
        <v>991</v>
      </c>
      <c r="BD23" s="164" t="s">
        <v>655</v>
      </c>
      <c r="BE23" s="1"/>
      <c r="BF23" s="164" t="s">
        <v>657</v>
      </c>
      <c r="BG23" s="164" t="s">
        <v>658</v>
      </c>
      <c r="BH23" s="164" t="s">
        <v>659</v>
      </c>
      <c r="BI23" s="164" t="s">
        <v>1019</v>
      </c>
      <c r="BJ23" s="164" t="s">
        <v>1018</v>
      </c>
      <c r="BK23" s="164" t="s">
        <v>1020</v>
      </c>
      <c r="BL23" s="164" t="s">
        <v>987</v>
      </c>
      <c r="BM23" s="164" t="s">
        <v>702</v>
      </c>
      <c r="BN23" s="164" t="s">
        <v>1021</v>
      </c>
      <c r="BO23" s="164" t="s">
        <v>1022</v>
      </c>
      <c r="BP23" s="164" t="s">
        <v>1025</v>
      </c>
      <c r="BQ23" s="164" t="s">
        <v>665</v>
      </c>
      <c r="BR23" s="164" t="s">
        <v>953</v>
      </c>
      <c r="BS23" s="164" t="s">
        <v>639</v>
      </c>
      <c r="BT23" s="164" t="s">
        <v>115</v>
      </c>
      <c r="BU23" s="164" t="s">
        <v>116</v>
      </c>
      <c r="BV23" s="164" t="s">
        <v>117</v>
      </c>
      <c r="BW23" s="164" t="s">
        <v>1017</v>
      </c>
      <c r="BX23" s="164" t="s">
        <v>655</v>
      </c>
      <c r="BZ23" s="164" t="s">
        <v>657</v>
      </c>
      <c r="CA23" s="164" t="s">
        <v>658</v>
      </c>
      <c r="CB23" s="164" t="s">
        <v>659</v>
      </c>
      <c r="CC23" s="164" t="s">
        <v>1026</v>
      </c>
      <c r="CD23" s="164" t="s">
        <v>955</v>
      </c>
      <c r="CE23" s="164" t="s">
        <v>707</v>
      </c>
      <c r="CF23" s="164" t="s">
        <v>674</v>
      </c>
      <c r="CG23" s="164" t="s">
        <v>956</v>
      </c>
      <c r="CH23" s="164" t="s">
        <v>957</v>
      </c>
      <c r="CI23" s="164" t="s">
        <v>665</v>
      </c>
      <c r="CJ23" s="164" t="s">
        <v>1027</v>
      </c>
      <c r="CK23" s="164" t="s">
        <v>639</v>
      </c>
      <c r="CL23" s="165" t="s">
        <v>115</v>
      </c>
      <c r="CM23" s="165" t="s">
        <v>116</v>
      </c>
      <c r="CN23" s="165" t="s">
        <v>117</v>
      </c>
      <c r="CO23" s="164" t="s">
        <v>1017</v>
      </c>
      <c r="CP23" s="164" t="s">
        <v>655</v>
      </c>
      <c r="CQ23" s="1"/>
      <c r="CR23" s="164" t="s">
        <v>657</v>
      </c>
      <c r="CS23" s="164" t="s">
        <v>658</v>
      </c>
      <c r="CT23" s="164" t="s">
        <v>659</v>
      </c>
      <c r="CU23" s="164" t="s">
        <v>1019</v>
      </c>
      <c r="CV23" s="164" t="s">
        <v>1018</v>
      </c>
      <c r="CW23" s="164" t="s">
        <v>1028</v>
      </c>
      <c r="CX23" s="164" t="s">
        <v>987</v>
      </c>
      <c r="CY23" s="164" t="s">
        <v>1021</v>
      </c>
      <c r="CZ23" s="164" t="s">
        <v>957</v>
      </c>
      <c r="DA23" s="164" t="s">
        <v>665</v>
      </c>
      <c r="DB23" s="164" t="s">
        <v>953</v>
      </c>
      <c r="DC23" s="164" t="s">
        <v>639</v>
      </c>
      <c r="DD23" s="165" t="s">
        <v>115</v>
      </c>
      <c r="DE23" s="165" t="s">
        <v>116</v>
      </c>
      <c r="DF23" s="165" t="s">
        <v>117</v>
      </c>
      <c r="DG23" s="164" t="s">
        <v>109</v>
      </c>
      <c r="DH23" s="164" t="s">
        <v>655</v>
      </c>
    </row>
    <row r="24" spans="2:112">
      <c r="C24" s="329"/>
      <c r="D24" s="172" t="s">
        <v>7</v>
      </c>
      <c r="E24" s="329"/>
      <c r="F24" s="329"/>
      <c r="G24" s="329"/>
      <c r="H24" s="222"/>
      <c r="I24" s="144"/>
      <c r="J24" s="329"/>
      <c r="K24" s="342"/>
      <c r="L24" s="329"/>
      <c r="M24" s="143" t="str">
        <f t="shared" ref="M24" si="0">+F24&amp;" "&amp;G24&amp;", "&amp;J24</f>
        <v xml:space="preserve"> , </v>
      </c>
      <c r="N24" s="60" t="str">
        <f>IFERROR(+IF(Tabla5[[#This Row],[Año  
(Lista desplegable)]]=2020,INDEX(FE!$F$9:$H$63,MATCH(Tabla5[[#This Row],[Concat.]],FE!$E$9:$E$63,0), MATCH(Tabla11[[#Headers],[kgCO2/ud]],FE!$F$9:$H$9,0)),IF(Tabla5[[#This Row],[Año  
(Lista desplegable)]]=2021,INDEX(FE!$I$9:$K$63,MATCH(Tabla5[[#This Row],[Concat.]],FE!$E$9:$E$63,0), MATCH(Tabla11[[#Headers],[kgCO2/ud]],FE!$I$9:$K$9,0)),INDEX(FE!$L$9:$N$63,MATCH((Tabla5[[#This Row],[Concat.]]),FE!$E$9:$E$63,0), MATCH(Tabla11[[#Headers],[kgCO2/ud]],FE!$L$9:$N$9,0)))),"")</f>
        <v/>
      </c>
      <c r="O24" s="60" t="str">
        <f>IFERROR(+IF(Tabla5[[#This Row],[Año  
(Lista desplegable)]]=2020,INDEX(FE!$F$9:$H$63,MATCH(Tabla5[[#This Row],[Concat.]],FE!$E$9:$E$63,0), MATCH(Tabla11[[#Headers],[kgCH4/ud]],FE!$F$9:$H$9,0)),IF(Tabla5[[#This Row],[Año  
(Lista desplegable)]]=2021,INDEX(FE!$I$9:$K$63,MATCH(Tabla5[[#This Row],[Concat.]],FE!$E$9:$E$63,0), MATCH(Tabla11[[#Headers],[kgCH4/ud]],FE!$I$9:$K$9,0)),INDEX(FE!$L$9:$N$63,MATCH((Tabla5[[#This Row],[Concat.]]),FE!$E$9:$E$63,0), MATCH(Tabla11[[#Headers],[kgCH4/ud]],FE!$L$9:$N$9,0)))),"")</f>
        <v/>
      </c>
      <c r="P24" s="60" t="str">
        <f>IFERROR(+IF(Tabla5[[#This Row],[Año  
(Lista desplegable)]]=2020,INDEX(FE!$F$9:$H$63,MATCH(Tabla5[[#This Row],[Concat.]],FE!$E$9:$E$63,0), MATCH(Tabla11[[#Headers],[kgN2O/ud]],FE!$F$9:$H$9,0)),IF(Tabla5[[#This Row],[Año  
(Lista desplegable)]]=2021,INDEX(FE!$I$9:$K$63,MATCH(Tabla5[[#This Row],[Concat.]],FE!$E$9:$E$63,0), MATCH(Tabla11[[#Headers],[kgN2O/ud]],FE!$I$9:$K$9,0)),INDEX(FE!$L$9:$N$63,MATCH((Tabla5[[#This Row],[Concat.]]),FE!$E$9:$E$63,0), MATCH(Tabla11[[#Headers],[kgN2O/ud]],FE!$L$9:$N$9,0)))),"")</f>
        <v/>
      </c>
      <c r="Q24" s="337" t="str">
        <f>IFERROR(((Tabla5[[#This Row],[Dato de actividad
(A cumplimentar)]]*Tabla5[[#This Row],[kgCO2/ud]]+Tabla5[[#This Row],[Dato de actividad
(A cumplimentar)]]*Tabla5[[#This Row],[kgCH4/ud]]*28+Tabla5[[#This Row],[Dato de actividad
(A cumplimentar)]]*Tabla5[[#This Row],[kgN2O/ud]]*265)/1000)*Tabla5[[#This Row],[Promedio de vehículos
(A cumplimentar)]],"")</f>
        <v/>
      </c>
      <c r="R24" s="335"/>
      <c r="T24" s="334" t="s">
        <v>1</v>
      </c>
      <c r="U24" s="172" t="s">
        <v>7</v>
      </c>
      <c r="V24" s="172" t="s">
        <v>17</v>
      </c>
      <c r="W24" s="329"/>
      <c r="X24" s="329"/>
      <c r="Y24" s="222"/>
      <c r="Z24" s="222"/>
      <c r="AA24" s="222"/>
      <c r="AB24" s="342"/>
      <c r="AC24" s="329"/>
      <c r="AD24" s="144"/>
      <c r="AE24" s="329"/>
      <c r="AF24" s="143" t="str">
        <f t="shared" ref="AF24" si="1">+W24&amp;" "&amp;X24&amp;", "&amp;AE24</f>
        <v xml:space="preserve"> , </v>
      </c>
      <c r="AG24" s="60" t="str">
        <f>IFERROR(+IF(Tabla6[[#This Row],[Año
(Obligatorio)
(Lista desplegable)]]=2020,INDEX(FE!$F$9:$H$63,MATCH(Tabla6[[#This Row],[Concat.]],FE!$E$9:$E$63,0), MATCH(Tabla11[[#Headers],[kgCO2/ud]],FE!$F$9:$H$9,0)),IF(Tabla6[[#This Row],[Año
(Obligatorio)
(Lista desplegable)]]=2021,INDEX(FE!$I$9:$K$63,MATCH(Tabla6[[#This Row],[Concat.]],FE!$E$9:$E$63,0), MATCH(Tabla11[[#Headers],[kgCO2/ud]],FE!$I$9:$K$9,0)),INDEX(FE!$L$9:$N$63,MATCH((Tabla6[[#This Row],[Concat.]]),FE!$E$9:$E$63,0), MATCH(Tabla11[[#Headers],[kgCO2/ud]],FE!$L$9:$N$9,0)))),"")</f>
        <v/>
      </c>
      <c r="AH24" s="60" t="str">
        <f>IFERROR(+IF(Tabla6[[#This Row],[Año
(Obligatorio)
(Lista desplegable)]]=2020,INDEX(FE!$F$9:$H$63,MATCH(Tabla6[[#This Row],[Concat.]],FE!$E$9:$E$63,0), MATCH(Tabla11[[#Headers],[kgCH4/ud]],FE!$F$9:$H$9,0)),IF(Tabla6[[#This Row],[Año
(Obligatorio)
(Lista desplegable)]]=2021,INDEX(FE!$I$9:$K$63,MATCH(Tabla6[[#This Row],[Concat.]],FE!$E$9:$E$63,0), MATCH(Tabla11[[#Headers],[kgCH4/ud]],FE!$I$9:$K$9,0)),INDEX(FE!$L$9:$N$63,MATCH((Tabla6[[#This Row],[Concat.]]),FE!$E$9:$E$63,0), MATCH(Tabla11[[#Headers],[kgCH4/ud]],FE!$L$9:$N$9,0)))),"")</f>
        <v/>
      </c>
      <c r="AI24" s="60" t="str">
        <f>IFERROR(+IF(Tabla6[[#This Row],[Año
(Obligatorio)
(Lista desplegable)]]=2020,INDEX(FE!$F$9:$H$63,MATCH(Tabla6[[#This Row],[Concat.]],FE!$E$9:$E$63,0), MATCH(Tabla11[[#Headers],[kgN2O/ud]],FE!$F$9:$H$9,0)),IF(Tabla6[[#This Row],[Año
(Obligatorio)
(Lista desplegable)]]=2021,INDEX(FE!$I$9:$K$63,MATCH(Tabla6[[#This Row],[Concat.]],FE!$E$9:$E$63,0), MATCH(Tabla11[[#Headers],[kgN2O/ud]],FE!$I$9:$K$9,0)),INDEX(FE!$L$9:$N$63,MATCH((Tabla6[[#This Row],[Concat.]]),FE!$E$9:$E$63,0), MATCH(Tabla11[[#Headers],[kgN2O/ud]],FE!$L$9:$N$9,0)))),"")</f>
        <v/>
      </c>
      <c r="AJ24" s="147" t="str">
        <f>IFERROR(((Tabla6[[#This Row],[Dato de actividad
(A cumplimentar)]]*Tabla6[[#This Row],[kgCO2/ud]]+Tabla6[[#This Row],[Dato de actividad
(A cumplimentar)]]*Tabla6[[#This Row],[kgCH4/ud]]*28+Tabla6[[#This Row],[Dato de actividad
(A cumplimentar)]]*Tabla6[[#This Row],[kgN2O/ud]]*265)/1000)*Tabla6[[#This Row],[Promedio de vehículos
(A cumplimentar)]],"")</f>
        <v/>
      </c>
      <c r="AK24" s="345"/>
      <c r="AM24" s="334" t="s">
        <v>1</v>
      </c>
      <c r="AN24" s="172" t="s">
        <v>7</v>
      </c>
      <c r="AO24" s="161" t="s">
        <v>17</v>
      </c>
      <c r="AP24" s="329"/>
      <c r="AQ24" s="329"/>
      <c r="AR24" s="222"/>
      <c r="AS24" s="222"/>
      <c r="AT24" s="222"/>
      <c r="AU24" s="329"/>
      <c r="AV24" s="329"/>
      <c r="AW24" s="144"/>
      <c r="AX24" s="329"/>
      <c r="AY24" s="143" t="str">
        <f>+Tabla7[[#This Row],[Origen_Fuente  
(No modificable)]]&amp;" "&amp;Tabla7[[#This Row],[Tipología
(Obligatorio)
(Lista desplegable)]]&amp;", "&amp;Tabla7[[#This Row],[Unidad DA
(Lista de validación) ]]</f>
        <v xml:space="preserve">Flota municipal , </v>
      </c>
      <c r="AZ24" s="60" t="str">
        <f>IFERROR(+IF(Tabla7[[#This Row],[Año
(Obligatorio)
(Lista de validación)]]=2020,INDEX(FE!$F$9:$H$63,MATCH(Tabla7[[#This Row],[Concat.]],FE!$E$9:$E$63,0), MATCH(Tabla11[[#Headers],[kgCO2/ud]],FE!$F$9:$H$9,0)),IF(Tabla7[[#This Row],[Año
(Obligatorio)
(Lista de validación)]]=2021,INDEX(FE!$I$9:$K$63,MATCH(Tabla7[[#This Row],[Concat.]],FE!$E$9:$E$63,0), MATCH(Tabla11[[#Headers],[kgCO2/ud]],FE!$I$9:$K$9,0)),INDEX(FE!$L$9:$N$63,MATCH((Tabla7[[#This Row],[Concat.]]),FE!$E$9:$E$63,0), MATCH(Tabla11[[#Headers],[kgCO2/ud]],FE!$L$9:$N$9,0)))),"")</f>
        <v/>
      </c>
      <c r="BA24" s="60" t="str">
        <f>IFERROR(+IF(Tabla7[[#This Row],[Año
(Obligatorio)
(Lista de validación)]]=2020,INDEX(FE!$F$9:$H$63,MATCH(Tabla7[[#This Row],[Concat.]],FE!$E$9:$E$63,0), MATCH(Tabla11[[#Headers],[kgCH4/ud]],FE!$F$9:$H$9,0)),IF(Tabla7[[#This Row],[Año
(Obligatorio)
(Lista de validación)]]=2021,INDEX(FE!$I$9:$K$63,MATCH(Tabla7[[#This Row],[Concat.]],FE!$E$9:$E$63,0), MATCH(Tabla11[[#Headers],[kgCH4/ud]],FE!$I$9:$K$9,0)),INDEX(FE!$L$9:$N$63,MATCH((Tabla7[[#This Row],[Concat.]]),FE!$E$9:$E$63,0), MATCH(Tabla11[[#Headers],[kgCH4/ud]],FE!$L$9:$N$9,0)))),"")</f>
        <v/>
      </c>
      <c r="BB24" s="60" t="str">
        <f>IFERROR(+IF(Tabla7[[#This Row],[Año
(Obligatorio)
(Lista de validación)]]=2020,INDEX(FE!$F$9:$H$63,MATCH(Tabla7[[#This Row],[Concat.]],FE!$E$9:$E$63,0), MATCH(Tabla11[[#Headers],[kgN2O/ud]],FE!$F$9:$H$9,0)),IF(Tabla7[[#This Row],[Año
(Obligatorio)
(Lista de validación)]]=2021,INDEX(FE!$I$9:$K$63,MATCH(Tabla7[[#This Row],[Concat.]],FE!$E$9:$E$63,0), MATCH(Tabla11[[#Headers],[kgN2O/ud]],FE!$I$9:$K$9,0)),INDEX(FE!$L$9:$N$63,MATCH((Tabla7[[#This Row],[Concat.]]),FE!$E$9:$E$63,0), MATCH(Tabla11[[#Headers],[kgN2O/ud]],FE!$L$9:$N$9,0)))),"")</f>
        <v/>
      </c>
      <c r="BC24" s="337"/>
      <c r="BD24" s="345"/>
      <c r="BF24" s="336" t="s">
        <v>14</v>
      </c>
      <c r="BG24" s="172" t="s">
        <v>7</v>
      </c>
      <c r="BH24" s="161" t="s">
        <v>19</v>
      </c>
      <c r="BI24" s="329"/>
      <c r="BJ24" s="329"/>
      <c r="BK24" s="222"/>
      <c r="BL24" s="222"/>
      <c r="BM24" s="222"/>
      <c r="BN24" s="342"/>
      <c r="BO24" s="329"/>
      <c r="BP24" s="222"/>
      <c r="BQ24" s="144"/>
      <c r="BR24" s="329"/>
      <c r="BS24" s="143" t="str">
        <f>+Tabla8[[#This Row],[Tipología
(Obligatorio)
(Lista desplegable) ]]&amp;" "&amp;Tabla8[[#This Row],[Combustible
(Obligatorio)
(Lista desplegable) ]]&amp;", "&amp;Tabla8[[#This Row],[Unidad DA
(Lista desplegable)]]</f>
        <v xml:space="preserve"> , </v>
      </c>
      <c r="BT24" s="52" t="str">
        <f>IFERROR(+IF(Tabla8[[#This Row],[Año
(Obligatorio)
(Lista desplegable) ]]=2020,INDEX(FE!$F$9:$H$63,MATCH(Tabla8[[#This Row],[Concat.]],FE!$E$9:$E$63,0), MATCH(Tabla11[[#Headers],[kgCO2/ud]],FE!$F$9:$H$9,0)),IF(Tabla8[[#This Row],[Año
(Obligatorio)
(Lista desplegable) ]]=2021,INDEX(FE!$I$9:$K$63,MATCH(Tabla8[[#This Row],[Concat.]],FE!$E$9:$E$63,0), MATCH(Tabla11[[#Headers],[kgCO2/ud]],FE!$I$9:$K$9,0)),INDEX(FE!$L$9:$N$63,MATCH((Tabla8[[#This Row],[Concat.]]),FE!$E$9:$E$63,0), MATCH(Tabla11[[#Headers],[kgCO2/ud]],FE!$L$9:$N$9,0)))),"")</f>
        <v/>
      </c>
      <c r="BU24" s="52" t="str">
        <f>IFERROR(+IF(Tabla8[[#This Row],[Año
(Obligatorio)
(Lista desplegable) ]]=2020,INDEX(FE!$F$9:$H$63,MATCH(Tabla8[[#This Row],[Concat.]],FE!$E$9:$E$63,0), MATCH(Tabla11[[#Headers],[kgCH4/ud]],FE!$F$9:$H$9,0)),IF(Tabla8[[#This Row],[Año
(Obligatorio)
(Lista desplegable) ]]=2021,INDEX(FE!$I$9:$K$63,MATCH(Tabla8[[#This Row],[Concat.]],FE!$E$9:$E$63,0), MATCH(Tabla11[[#Headers],[kgCH4/ud]],FE!$I$9:$K$9,0)),INDEX(FE!$L$9:$N$63,MATCH((Tabla8[[#This Row],[Concat.]]),FE!$E$9:$E$63,0), MATCH(Tabla11[[#Headers],[kgCH4/ud]],FE!$L$9:$N$9,0)))),"")</f>
        <v/>
      </c>
      <c r="BV24" s="52" t="str">
        <f>IFERROR(+IF(Tabla8[[#This Row],[Año
(Obligatorio)
(Lista desplegable) ]]=2020,INDEX(FE!$F$9:$H$63,MATCH(Tabla8[[#This Row],[Concat.]],FE!$E$9:$E$63,0), MATCH(Tabla11[[#Headers],[kgN2O/ud]],FE!$F$9:$H$9,0)),IF(Tabla8[[#This Row],[Año
(Obligatorio)
(Lista desplegable) ]]=2021,INDEX(FE!$I$9:$K$63,MATCH(Tabla8[[#This Row],[Concat.]],FE!$E$9:$E$63,0), MATCH(Tabla11[[#Headers],[kgN2O/ud]],FE!$I$9:$K$9,0)),INDEX(FE!$L$9:$N$63,MATCH((Tabla8[[#This Row],[Concat.]]),FE!$E$9:$E$63,0), MATCH(Tabla11[[#Headers],[kgN2O/ud]],FE!$L$9:$N$9,0)))),"")</f>
        <v/>
      </c>
      <c r="BW24" s="352" t="str">
        <f>IFERROR((((Tabla8[[#This Row],[Dato de actividad
(A cumplimentar)]]*Tabla8[[#This Row],[kgCO2/ud]]+Tabla8[[#This Row],[Dato de actividad
(A cumplimentar)]]*Tabla8[[#This Row],[kgCH4/ud]]*28+Tabla8[[#This Row],[Dato de actividad
(A cumplimentar)]]*Tabla8[[#This Row],[kgN2O/ud]]*265)/1000)*Tabla8[[#This Row],[Promedio pasajero
(Obligatorio cuando la Unidad DA sea pas·km)
(A cumplimentar)]])*Tabla8[[#This Row],[Promedio de vehículos
(A cumplimentar)]],"")</f>
        <v/>
      </c>
      <c r="BX24" s="351"/>
      <c r="BZ24" s="336" t="s">
        <v>14</v>
      </c>
      <c r="CA24" s="172" t="s">
        <v>7</v>
      </c>
      <c r="CB24" s="161" t="s">
        <v>40</v>
      </c>
      <c r="CC24" s="329"/>
      <c r="CD24" s="329"/>
      <c r="CE24" s="222"/>
      <c r="CF24" s="222"/>
      <c r="CG24" s="342"/>
      <c r="CH24" s="329"/>
      <c r="CI24" s="144"/>
      <c r="CJ24" s="329"/>
      <c r="CK24" s="143" t="str">
        <f t="shared" ref="CK24" si="2">+CC24&amp;" "&amp;CD24&amp;", "&amp;CJ24</f>
        <v xml:space="preserve"> , </v>
      </c>
      <c r="CL24" s="159" t="str">
        <f>IFERROR(+IF(Tabla9[[#This Row],[Año
(Obligatorio)
(Lista desplegable)]]=2020,INDEX(FE!$F$9:$H$63,MATCH(Tabla9[[#This Row],[Concat.]],FE!$E$9:$E$63,0), MATCH(Tabla11[[#Headers],[kgCO2/ud]],FE!$F$9:$H$9,0)),IF(Tabla9[[#This Row],[Año
(Obligatorio)
(Lista desplegable)]]=2021,INDEX(FE!$I$9:$K$63,MATCH(Tabla9[[#This Row],[Concat.]],FE!$E$9:$E$63,0), MATCH(Tabla11[[#Headers],[kgCO2/ud]],FE!$I$9:$K$9,0)),INDEX(FE!$L$9:$N$63,MATCH((Tabla9[[#This Row],[Concat.]]),FE!$E$9:$E$63,0), MATCH(Tabla11[[#Headers],[kgCO2/ud]],FE!$L$9:$N$9,0)))),"")</f>
        <v/>
      </c>
      <c r="CM24" s="159" t="str">
        <f>IFERROR(+IF(Tabla9[[#This Row],[Año
(Obligatorio)
(Lista desplegable)]]=2020,INDEX(FE!$F$9:$H$63,MATCH(Tabla9[[#This Row],[Concat.]],FE!$E$9:$E$63,0), MATCH(Tabla11[[#Headers],[kgCH4/ud]],FE!$F$9:$H$9,0)),IF(Tabla9[[#This Row],[Año
(Obligatorio)
(Lista desplegable)]]=2021,INDEX(FE!$I$9:$K$63,MATCH(Tabla9[[#This Row],[Concat.]],FE!$E$9:$E$63,0), MATCH(Tabla11[[#Headers],[kgCH4/ud]],FE!$I$9:$K$9,0)),INDEX(FE!$L$9:$N$63,MATCH((Tabla9[[#This Row],[Concat.]]),FE!$E$9:$E$63,0), MATCH(Tabla11[[#Headers],[kgCH4/ud]],FE!$L$9:$N$9,0)))),"")</f>
        <v/>
      </c>
      <c r="CN24" s="159" t="str">
        <f>IFERROR(+IF(Tabla9[[#This Row],[Año
(Obligatorio)
(Lista desplegable)]]=2020,INDEX(FE!$F$9:$H$63,MATCH(Tabla9[[#This Row],[Concat.]],FE!$E$9:$E$63,0), MATCH(Tabla11[[#Headers],[kgN2O/ud]],FE!$F$9:$H$9,0)),IF(Tabla9[[#This Row],[Año
(Obligatorio)
(Lista desplegable)]]=2021,INDEX(FE!$I$9:$K$63,MATCH(Tabla9[[#This Row],[Concat.]],FE!$E$9:$E$63,0), MATCH(Tabla11[[#Headers],[kgN2O/ud]],FE!$I$9:$K$9,0)),INDEX(FE!$L$9:$N$63,MATCH((Tabla9[[#This Row],[Concat.]]),FE!$E$9:$E$63,0), MATCH(Tabla11[[#Headers],[kgN2O/ud]],FE!$L$9:$N$9,0)))),"")</f>
        <v/>
      </c>
      <c r="CO24" s="337" t="str">
        <f>IFERROR(((Tabla9[[#This Row],[Dato de actividad
(A cumplimentar)]]*Tabla9[[#This Row],[kgCO2/ud]]+Tabla9[[#This Row],[Dato de actividad
(A cumplimentar)]]*Tabla9[[#This Row],[kgCH4/ud]]*28+Tabla9[[#This Row],[Dato de actividad
(A cumplimentar)]]*Tabla9[[#This Row],[kgN2O/ud]]*265)/1000)*Tabla9[[#This Row],[Promedio de vehículos
(No obligatorio)]],"")</f>
        <v/>
      </c>
      <c r="CP24" s="351"/>
      <c r="CR24" s="336" t="s">
        <v>14</v>
      </c>
      <c r="CS24" s="172" t="s">
        <v>7</v>
      </c>
      <c r="CT24" s="161" t="s">
        <v>41</v>
      </c>
      <c r="CU24" s="329"/>
      <c r="CV24" s="329"/>
      <c r="CW24" s="222"/>
      <c r="CX24" s="222"/>
      <c r="CY24" s="342"/>
      <c r="CZ24" s="329"/>
      <c r="DA24" s="144"/>
      <c r="DB24" s="329"/>
      <c r="DC24" s="143" t="str">
        <f>+CU24&amp;" "&amp;CV24&amp;", "&amp;DB24</f>
        <v xml:space="preserve"> , </v>
      </c>
      <c r="DD24" s="156" t="str">
        <f>IFERROR(+IF(Tabla10[[#This Row],[Año
(Obligatorio)
(Lista desplegable)]]=2020,INDEX(FE!$F$9:$H$63,MATCH(Tabla10[[#This Row],[Concat.]],FE!$E$9:$E$63,0), MATCH(Tabla11[[#Headers],[kgCO2/ud]],FE!$F$9:$H$9,0)),IF(Tabla10[[#This Row],[Año
(Obligatorio)
(Lista desplegable)]]=2021,INDEX(FE!$I$9:$K$63,MATCH(Tabla10[[#This Row],[Concat.]],FE!$E$9:$E$63,0), MATCH(Tabla11[[#Headers],[kgCO2/ud]],FE!$I$9:$K$9,0)),INDEX(FE!$L$9:$N$63,MATCH((Tabla10[[#This Row],[Concat.]]),FE!$E$9:$E$63,0), MATCH(Tabla11[[#Headers],[kgCO2/ud]],FE!$L$9:$N$9,0)))),"")</f>
        <v/>
      </c>
      <c r="DE24" s="156" t="str">
        <f>IFERROR(+IF(Tabla10[[#This Row],[Año
(Obligatorio)
(Lista desplegable)]]=2020,INDEX(FE!$F$9:$H$63,MATCH(Tabla10[[#This Row],[Concat.]],FE!$E$9:$E$63,0), MATCH(Tabla11[[#Headers],[kgCH4/ud]],FE!$F$9:$H$9,0)),IF(Tabla10[[#This Row],[Año
(Obligatorio)
(Lista desplegable)]]=2021,INDEX(FE!$I$9:$K$63,MATCH(Tabla10[[#This Row],[Concat.]],FE!$E$9:$E$63,0), MATCH(Tabla11[[#Headers],[kgCH4/ud]],FE!$I$9:$K$9,0)),INDEX(FE!$L$9:$N$63,MATCH((Tabla10[[#This Row],[Concat.]]),FE!$E$9:$E$63,0), MATCH(Tabla11[[#Headers],[kgCH4/ud]],FE!$L$9:$N$9,0)))),"")</f>
        <v/>
      </c>
      <c r="DF24" s="156" t="str">
        <f>IFERROR(+IF(Tabla10[[#This Row],[Año
(Obligatorio)
(Lista desplegable)]]=2020,INDEX(FE!$F$9:$H$63,MATCH(Tabla10[[#This Row],[Concat.]],FE!$E$9:$E$63,0), MATCH(Tabla11[[#Headers],[kgN2O/ud]],FE!$F$9:$H$9,0)),IF(Tabla10[[#This Row],[Año
(Obligatorio)
(Lista desplegable)]]=2021,INDEX(FE!$I$9:$K$63,MATCH(Tabla10[[#This Row],[Concat.]],FE!$E$9:$E$63,0), MATCH(Tabla11[[#Headers],[kgN2O/ud]],FE!$I$9:$K$9,0)),INDEX(FE!$L$9:$N$63,MATCH((Tabla10[[#This Row],[Concat.]]),FE!$E$9:$E$63,0), MATCH(Tabla11[[#Headers],[kgN2O/ud]],FE!$L$9:$N$9,0)))),"")</f>
        <v/>
      </c>
      <c r="DG24" s="337" t="str">
        <f>IFERROR(((Tabla10[[#This Row],[Dato de actividad
(A cumplimentar)]]*Tabla10[[#This Row],[kgCO2/ud]]+Tabla10[[#This Row],[Dato de actividad
(A cumplimentar)]]*Tabla10[[#This Row],[kgCH4/ud]]*28+Tabla10[[#This Row],[Dato de actividad
(A cumplimentar)]]*Tabla10[[#This Row],[kgN2O/ud]]*265)/1000)*Tabla10[[#This Row],[Promedio de vehículos
(No obligatorio)
(A cumplimentar)]],"")</f>
        <v/>
      </c>
      <c r="DH24" s="351"/>
    </row>
    <row r="25" spans="2:112">
      <c r="T25" s="338"/>
      <c r="U25" s="338"/>
      <c r="V25" s="338"/>
      <c r="W25" s="338"/>
      <c r="X25" s="338"/>
      <c r="Y25" s="338"/>
      <c r="Z25" s="338"/>
      <c r="AA25" s="338"/>
      <c r="AB25" s="335"/>
      <c r="AC25" s="338"/>
      <c r="AD25" s="335"/>
      <c r="AE25" s="338"/>
      <c r="AF25" s="346"/>
      <c r="AG25" s="203"/>
      <c r="AH25" s="203"/>
      <c r="AI25" s="203"/>
      <c r="AJ25" s="343"/>
      <c r="AK25" s="166"/>
      <c r="AM25" s="338"/>
      <c r="AN25" s="338"/>
      <c r="AO25" s="338"/>
      <c r="AP25" s="338"/>
      <c r="AQ25" s="338"/>
      <c r="AR25" s="338"/>
      <c r="AS25" s="338"/>
      <c r="AT25" s="338"/>
      <c r="AU25" s="335"/>
      <c r="AV25" s="338"/>
      <c r="AW25" s="335"/>
      <c r="AX25" s="338"/>
      <c r="AY25" s="349"/>
      <c r="AZ25" s="350"/>
      <c r="BA25" s="350"/>
      <c r="BB25" s="350"/>
      <c r="BC25" s="166"/>
      <c r="BD25" s="166"/>
    </row>
    <row r="26" spans="2:112">
      <c r="T26" s="338"/>
      <c r="U26" s="338"/>
      <c r="V26" s="338"/>
      <c r="W26" s="338"/>
      <c r="X26" s="338"/>
      <c r="Y26" s="338"/>
      <c r="Z26" s="338"/>
      <c r="AA26" s="338"/>
      <c r="AB26" s="335"/>
      <c r="AC26" s="338"/>
      <c r="AD26" s="335"/>
      <c r="AE26" s="338"/>
      <c r="AF26" s="347"/>
      <c r="AG26" s="60"/>
      <c r="AH26" s="60"/>
      <c r="AI26" s="60"/>
      <c r="AJ26" s="53"/>
      <c r="AK26" s="166"/>
      <c r="AM26" s="338"/>
      <c r="AN26" s="338"/>
      <c r="AO26" s="338"/>
      <c r="AP26" s="338"/>
      <c r="AQ26" s="338"/>
      <c r="AR26" s="338"/>
      <c r="AS26" s="338"/>
      <c r="AT26" s="338"/>
      <c r="AU26" s="335"/>
      <c r="AV26" s="338"/>
      <c r="AW26" s="335"/>
      <c r="AX26" s="338"/>
      <c r="AY26" s="349"/>
      <c r="AZ26" s="350"/>
      <c r="BA26" s="350"/>
      <c r="BB26" s="350"/>
      <c r="BC26" s="166"/>
      <c r="BD26" s="166"/>
    </row>
    <row r="27" spans="2:112">
      <c r="T27" s="338"/>
      <c r="U27" s="338"/>
      <c r="V27" s="338"/>
      <c r="W27" s="338"/>
      <c r="X27" s="338"/>
      <c r="Y27" s="338"/>
      <c r="Z27" s="338"/>
      <c r="AA27" s="338"/>
      <c r="AB27" s="335"/>
      <c r="AC27" s="338"/>
      <c r="AD27" s="335"/>
      <c r="AE27" s="338"/>
      <c r="AF27" s="347"/>
      <c r="AG27" s="60"/>
      <c r="AH27" s="60"/>
      <c r="AI27" s="60"/>
      <c r="AJ27" s="53"/>
      <c r="AK27" s="166"/>
      <c r="AM27" s="338"/>
      <c r="AN27" s="338"/>
      <c r="AO27" s="338"/>
      <c r="AP27" s="338"/>
      <c r="AQ27" s="338"/>
      <c r="AR27" s="338"/>
      <c r="AS27" s="338"/>
      <c r="AT27" s="338"/>
      <c r="AU27" s="335"/>
      <c r="AV27" s="338"/>
      <c r="AW27" s="335"/>
      <c r="AX27" s="338"/>
      <c r="AY27" s="349"/>
      <c r="AZ27" s="350"/>
      <c r="BA27" s="350"/>
      <c r="BB27" s="350"/>
      <c r="BC27" s="166"/>
      <c r="BD27" s="166"/>
    </row>
    <row r="28" spans="2:112">
      <c r="T28" s="338"/>
      <c r="U28" s="338"/>
      <c r="V28" s="338"/>
      <c r="W28" s="338"/>
      <c r="X28" s="338"/>
      <c r="Y28" s="338"/>
      <c r="Z28" s="338"/>
      <c r="AA28" s="338"/>
      <c r="AB28" s="335"/>
      <c r="AC28" s="338"/>
      <c r="AD28" s="335"/>
      <c r="AE28" s="338"/>
      <c r="AF28" s="347"/>
      <c r="AG28" s="60"/>
      <c r="AH28" s="60"/>
      <c r="AI28" s="60"/>
      <c r="AJ28" s="53"/>
      <c r="AK28" s="166"/>
      <c r="AM28" s="338"/>
      <c r="AN28" s="338"/>
      <c r="AO28" s="338"/>
      <c r="AP28" s="338"/>
      <c r="AQ28" s="338"/>
      <c r="AR28" s="338"/>
      <c r="AS28" s="338"/>
      <c r="AT28" s="338"/>
      <c r="AU28" s="335"/>
      <c r="AV28" s="338"/>
      <c r="AW28" s="335"/>
      <c r="AX28" s="338"/>
      <c r="AY28" s="349"/>
      <c r="AZ28" s="350"/>
      <c r="BA28" s="350"/>
      <c r="BB28" s="350"/>
      <c r="BC28" s="166"/>
      <c r="BD28" s="166"/>
    </row>
    <row r="29" spans="2:112">
      <c r="T29" s="338"/>
      <c r="U29" s="338"/>
      <c r="V29" s="338"/>
      <c r="W29" s="338"/>
      <c r="X29" s="338"/>
      <c r="Y29" s="338"/>
      <c r="Z29" s="338"/>
      <c r="AA29" s="338"/>
      <c r="AB29" s="335"/>
      <c r="AC29" s="338"/>
      <c r="AD29" s="335"/>
      <c r="AE29" s="338"/>
      <c r="AF29" s="347"/>
      <c r="AG29" s="60"/>
      <c r="AH29" s="60"/>
      <c r="AI29" s="60"/>
      <c r="AJ29" s="53"/>
      <c r="AK29" s="166"/>
      <c r="AM29" s="338"/>
      <c r="AN29" s="338"/>
      <c r="AO29" s="338"/>
      <c r="AP29" s="338"/>
      <c r="AQ29" s="338"/>
      <c r="AR29" s="338"/>
      <c r="AS29" s="338"/>
      <c r="AT29" s="338"/>
      <c r="AU29" s="335"/>
      <c r="AV29" s="338"/>
      <c r="AW29" s="335"/>
      <c r="AX29" s="338"/>
      <c r="AY29" s="349"/>
      <c r="AZ29" s="350"/>
      <c r="BA29" s="350"/>
      <c r="BB29" s="350"/>
      <c r="BC29" s="166"/>
      <c r="BD29" s="166"/>
    </row>
    <row r="30" spans="2:112">
      <c r="T30" s="338"/>
      <c r="U30" s="338"/>
      <c r="V30" s="338"/>
      <c r="W30" s="338"/>
      <c r="X30" s="338"/>
      <c r="Y30" s="338"/>
      <c r="Z30" s="338"/>
      <c r="AA30" s="338"/>
      <c r="AB30" s="335"/>
      <c r="AC30" s="338"/>
      <c r="AD30" s="335"/>
      <c r="AE30" s="338"/>
      <c r="AF30" s="347"/>
      <c r="AG30" s="60"/>
      <c r="AH30" s="60"/>
      <c r="AI30" s="60"/>
      <c r="AJ30" s="53"/>
      <c r="AK30" s="166"/>
      <c r="AM30" s="338"/>
      <c r="AN30" s="338"/>
      <c r="AO30" s="338"/>
      <c r="AP30" s="338"/>
      <c r="AQ30" s="338"/>
      <c r="AR30" s="338"/>
      <c r="AS30" s="338"/>
      <c r="AT30" s="338"/>
      <c r="AU30" s="335"/>
      <c r="AV30" s="338"/>
      <c r="AW30" s="335"/>
      <c r="AX30" s="338"/>
      <c r="AY30" s="349"/>
      <c r="AZ30" s="350"/>
      <c r="BA30" s="350"/>
      <c r="BB30" s="350"/>
      <c r="BC30" s="166"/>
      <c r="BD30" s="166"/>
    </row>
    <row r="31" spans="2:112">
      <c r="T31" s="338"/>
      <c r="U31" s="338"/>
      <c r="V31" s="338"/>
      <c r="W31" s="338"/>
      <c r="X31" s="338"/>
      <c r="Y31" s="338"/>
      <c r="Z31" s="338"/>
      <c r="AA31" s="338"/>
      <c r="AB31" s="335"/>
      <c r="AC31" s="338"/>
      <c r="AD31" s="335"/>
      <c r="AE31" s="338"/>
      <c r="AF31" s="347"/>
      <c r="AG31" s="60"/>
      <c r="AH31" s="60"/>
      <c r="AI31" s="60"/>
      <c r="AJ31" s="53"/>
      <c r="AK31" s="166"/>
      <c r="AM31" s="338"/>
      <c r="AN31" s="338"/>
      <c r="AO31" s="338"/>
      <c r="AP31" s="338"/>
      <c r="AQ31" s="338"/>
      <c r="AR31" s="338"/>
      <c r="AS31" s="338"/>
      <c r="AT31" s="338"/>
      <c r="AU31" s="335"/>
      <c r="AV31" s="338"/>
      <c r="AW31" s="335"/>
      <c r="AX31" s="338"/>
      <c r="AY31" s="349"/>
      <c r="AZ31" s="350"/>
      <c r="BA31" s="350"/>
      <c r="BB31" s="350"/>
      <c r="BC31" s="166"/>
      <c r="BD31" s="166"/>
    </row>
    <row r="32" spans="2:112">
      <c r="T32" s="338"/>
      <c r="U32" s="338"/>
      <c r="V32" s="338"/>
      <c r="W32" s="338"/>
      <c r="X32" s="338"/>
      <c r="Y32" s="338"/>
      <c r="Z32" s="338"/>
      <c r="AA32" s="338"/>
      <c r="AB32" s="335"/>
      <c r="AC32" s="338"/>
      <c r="AD32" s="335"/>
      <c r="AE32" s="338"/>
      <c r="AF32" s="347"/>
      <c r="AG32" s="60"/>
      <c r="AH32" s="60"/>
      <c r="AI32" s="60"/>
      <c r="AJ32" s="53"/>
      <c r="AK32" s="166"/>
      <c r="AM32" s="338"/>
      <c r="AN32" s="338"/>
      <c r="AO32" s="338"/>
      <c r="AP32" s="338"/>
      <c r="AQ32" s="338"/>
      <c r="AR32" s="338"/>
      <c r="AS32" s="338"/>
      <c r="AT32" s="338"/>
      <c r="AU32" s="335"/>
      <c r="AV32" s="338"/>
      <c r="AW32" s="335"/>
      <c r="AX32" s="338"/>
      <c r="AY32" s="349"/>
      <c r="AZ32" s="350"/>
      <c r="BA32" s="350"/>
      <c r="BB32" s="350"/>
      <c r="BC32" s="166"/>
      <c r="BD32" s="166"/>
    </row>
    <row r="33" spans="20:56">
      <c r="T33" s="338"/>
      <c r="U33" s="338"/>
      <c r="V33" s="338"/>
      <c r="W33" s="338"/>
      <c r="X33" s="338"/>
      <c r="Y33" s="338"/>
      <c r="Z33" s="338"/>
      <c r="AA33" s="338"/>
      <c r="AB33" s="335"/>
      <c r="AC33" s="338"/>
      <c r="AD33" s="335"/>
      <c r="AE33" s="338"/>
      <c r="AF33" s="347"/>
      <c r="AG33" s="60"/>
      <c r="AH33" s="60"/>
      <c r="AI33" s="60"/>
      <c r="AJ33" s="53"/>
      <c r="AK33" s="166"/>
      <c r="AM33" s="338"/>
      <c r="AN33" s="338"/>
      <c r="AO33" s="338"/>
      <c r="AP33" s="338"/>
      <c r="AQ33" s="338"/>
      <c r="AR33" s="338"/>
      <c r="AS33" s="338"/>
      <c r="AT33" s="338"/>
      <c r="AU33" s="335"/>
      <c r="AV33" s="338"/>
      <c r="AW33" s="335"/>
      <c r="AX33" s="338"/>
      <c r="AY33" s="349"/>
      <c r="AZ33" s="350"/>
      <c r="BA33" s="350"/>
      <c r="BB33" s="350"/>
      <c r="BC33" s="166"/>
      <c r="BD33" s="166"/>
    </row>
    <row r="34" spans="20:56">
      <c r="T34" s="338"/>
      <c r="U34" s="338"/>
      <c r="V34" s="338"/>
      <c r="W34" s="338"/>
      <c r="X34" s="338"/>
      <c r="Y34" s="338"/>
      <c r="Z34" s="338"/>
      <c r="AA34" s="338"/>
      <c r="AB34" s="335"/>
      <c r="AC34" s="338"/>
      <c r="AD34" s="335"/>
      <c r="AE34" s="338"/>
      <c r="AF34" s="347"/>
      <c r="AG34" s="60"/>
      <c r="AH34" s="60"/>
      <c r="AI34" s="60"/>
      <c r="AJ34" s="53"/>
      <c r="AK34" s="166"/>
      <c r="AM34" s="338"/>
      <c r="AN34" s="338"/>
      <c r="AO34" s="338"/>
      <c r="AP34" s="338"/>
      <c r="AQ34" s="338"/>
      <c r="AR34" s="338"/>
      <c r="AS34" s="338"/>
      <c r="AT34" s="338"/>
      <c r="AU34" s="335"/>
      <c r="AV34" s="338"/>
      <c r="AW34" s="335"/>
      <c r="AX34" s="338"/>
      <c r="AY34" s="349"/>
      <c r="AZ34" s="350"/>
      <c r="BA34" s="350"/>
      <c r="BB34" s="350"/>
      <c r="BC34" s="166"/>
      <c r="BD34" s="166"/>
    </row>
    <row r="35" spans="20:56">
      <c r="T35" s="338"/>
      <c r="U35" s="338"/>
      <c r="V35" s="338"/>
      <c r="W35" s="338"/>
      <c r="X35" s="338"/>
      <c r="Y35" s="338"/>
      <c r="Z35" s="338"/>
      <c r="AA35" s="338"/>
      <c r="AB35" s="335"/>
      <c r="AC35" s="338"/>
      <c r="AD35" s="335"/>
      <c r="AE35" s="338"/>
      <c r="AF35" s="347"/>
      <c r="AG35" s="60"/>
      <c r="AH35" s="60"/>
      <c r="AI35" s="60"/>
      <c r="AJ35" s="53"/>
      <c r="AK35" s="166"/>
      <c r="AM35" s="338"/>
      <c r="AN35" s="338"/>
      <c r="AO35" s="338"/>
      <c r="AP35" s="338"/>
      <c r="AQ35" s="338"/>
      <c r="AR35" s="338"/>
      <c r="AS35" s="338"/>
      <c r="AT35" s="338"/>
      <c r="AU35" s="335"/>
      <c r="AV35" s="338"/>
      <c r="AW35" s="335"/>
      <c r="AX35" s="338"/>
      <c r="AY35" s="349"/>
      <c r="AZ35" s="350"/>
      <c r="BA35" s="350"/>
      <c r="BB35" s="350"/>
      <c r="BC35" s="166"/>
      <c r="BD35" s="166"/>
    </row>
    <row r="36" spans="20:56">
      <c r="T36" s="338"/>
      <c r="U36" s="338"/>
      <c r="V36" s="338"/>
      <c r="W36" s="338"/>
      <c r="X36" s="338"/>
      <c r="Y36" s="338"/>
      <c r="Z36" s="338"/>
      <c r="AA36" s="338"/>
      <c r="AB36" s="335"/>
      <c r="AC36" s="338"/>
      <c r="AD36" s="335"/>
      <c r="AE36" s="338"/>
      <c r="AF36" s="347"/>
      <c r="AG36" s="60"/>
      <c r="AH36" s="60"/>
      <c r="AI36" s="60"/>
      <c r="AJ36" s="53"/>
      <c r="AK36" s="166"/>
      <c r="AM36" s="338"/>
      <c r="AN36" s="338"/>
      <c r="AO36" s="338"/>
      <c r="AP36" s="338"/>
      <c r="AQ36" s="338"/>
      <c r="AR36" s="338"/>
      <c r="AS36" s="338"/>
      <c r="AT36" s="338"/>
      <c r="AU36" s="335"/>
      <c r="AV36" s="338"/>
      <c r="AW36" s="335"/>
      <c r="AX36" s="338"/>
      <c r="AY36" s="349"/>
      <c r="AZ36" s="350"/>
      <c r="BA36" s="350"/>
      <c r="BB36" s="350"/>
      <c r="BC36" s="166"/>
      <c r="BD36" s="166"/>
    </row>
    <row r="37" spans="20:56">
      <c r="T37" s="338"/>
      <c r="U37" s="338"/>
      <c r="V37" s="338"/>
      <c r="W37" s="338"/>
      <c r="X37" s="338"/>
      <c r="Y37" s="338"/>
      <c r="Z37" s="338"/>
      <c r="AA37" s="338"/>
      <c r="AB37" s="335"/>
      <c r="AC37" s="338"/>
      <c r="AD37" s="335"/>
      <c r="AE37" s="338"/>
      <c r="AF37" s="347"/>
      <c r="AG37" s="60"/>
      <c r="AH37" s="60"/>
      <c r="AI37" s="60"/>
      <c r="AJ37" s="53"/>
      <c r="AK37" s="166"/>
      <c r="AM37" s="338"/>
      <c r="AN37" s="338"/>
      <c r="AO37" s="338"/>
      <c r="AP37" s="338"/>
      <c r="AQ37" s="338"/>
      <c r="AR37" s="338"/>
      <c r="AS37" s="338"/>
      <c r="AT37" s="338"/>
      <c r="AU37" s="335"/>
      <c r="AV37" s="338"/>
      <c r="AW37" s="335"/>
      <c r="AX37" s="338"/>
      <c r="AY37" s="349"/>
      <c r="AZ37" s="350"/>
      <c r="BA37" s="350"/>
      <c r="BB37" s="350"/>
      <c r="BC37" s="166"/>
      <c r="BD37" s="166"/>
    </row>
    <row r="38" spans="20:56">
      <c r="T38" s="338"/>
      <c r="U38" s="338"/>
      <c r="V38" s="338"/>
      <c r="W38" s="338"/>
      <c r="X38" s="338"/>
      <c r="Y38" s="338"/>
      <c r="Z38" s="338"/>
      <c r="AA38" s="338"/>
      <c r="AB38" s="335"/>
      <c r="AC38" s="338"/>
      <c r="AD38" s="335"/>
      <c r="AE38" s="338"/>
      <c r="AF38" s="347"/>
      <c r="AG38" s="60"/>
      <c r="AH38" s="60"/>
      <c r="AI38" s="60"/>
      <c r="AJ38" s="53"/>
      <c r="AK38" s="166"/>
      <c r="AM38" s="338"/>
      <c r="AN38" s="338"/>
      <c r="AO38" s="338"/>
      <c r="AP38" s="338"/>
      <c r="AQ38" s="338"/>
      <c r="AR38" s="338"/>
      <c r="AS38" s="338"/>
      <c r="AT38" s="338"/>
      <c r="AU38" s="335"/>
      <c r="AV38" s="338"/>
      <c r="AW38" s="335"/>
      <c r="AX38" s="338"/>
      <c r="AY38" s="349"/>
      <c r="AZ38" s="350"/>
      <c r="BA38" s="350"/>
      <c r="BB38" s="350"/>
      <c r="BC38" s="166"/>
      <c r="BD38" s="166"/>
    </row>
    <row r="39" spans="20:56">
      <c r="T39" s="338"/>
      <c r="U39" s="338"/>
      <c r="V39" s="338"/>
      <c r="W39" s="338"/>
      <c r="X39" s="338"/>
      <c r="Y39" s="338"/>
      <c r="Z39" s="338"/>
      <c r="AA39" s="338"/>
      <c r="AB39" s="335"/>
      <c r="AC39" s="338"/>
      <c r="AD39" s="335"/>
      <c r="AE39" s="338"/>
      <c r="AF39" s="347"/>
      <c r="AG39" s="60"/>
      <c r="AH39" s="60"/>
      <c r="AI39" s="60"/>
      <c r="AJ39" s="53"/>
      <c r="AK39" s="166"/>
      <c r="AM39" s="338"/>
      <c r="AN39" s="338"/>
      <c r="AO39" s="338"/>
      <c r="AP39" s="338"/>
      <c r="AQ39" s="338"/>
      <c r="AR39" s="338"/>
      <c r="AS39" s="338"/>
      <c r="AT39" s="338"/>
      <c r="AU39" s="335"/>
      <c r="AV39" s="338"/>
      <c r="AW39" s="335"/>
      <c r="AX39" s="338"/>
      <c r="AY39" s="349"/>
      <c r="AZ39" s="350"/>
      <c r="BA39" s="350"/>
      <c r="BB39" s="350"/>
      <c r="BC39" s="166"/>
      <c r="BD39" s="166"/>
    </row>
    <row r="40" spans="20:56">
      <c r="T40" s="338"/>
      <c r="U40" s="338"/>
      <c r="V40" s="338"/>
      <c r="W40" s="338"/>
      <c r="X40" s="338"/>
      <c r="Y40" s="338"/>
      <c r="Z40" s="338"/>
      <c r="AA40" s="338"/>
      <c r="AB40" s="335"/>
      <c r="AC40" s="338"/>
      <c r="AD40" s="335"/>
      <c r="AE40" s="338"/>
      <c r="AF40" s="347"/>
      <c r="AG40" s="60"/>
      <c r="AH40" s="60"/>
      <c r="AI40" s="60"/>
      <c r="AJ40" s="53"/>
      <c r="AK40" s="166"/>
      <c r="AM40" s="338"/>
      <c r="AN40" s="338"/>
      <c r="AO40" s="338"/>
      <c r="AP40" s="338"/>
      <c r="AQ40" s="338"/>
      <c r="AR40" s="338"/>
      <c r="AS40" s="338"/>
      <c r="AT40" s="338"/>
      <c r="AU40" s="335"/>
      <c r="AV40" s="338"/>
      <c r="AW40" s="335"/>
      <c r="AX40" s="338"/>
      <c r="AY40" s="349"/>
      <c r="AZ40" s="350"/>
      <c r="BA40" s="350"/>
      <c r="BB40" s="350"/>
      <c r="BC40" s="166"/>
      <c r="BD40" s="166"/>
    </row>
    <row r="41" spans="20:56">
      <c r="T41" s="338"/>
      <c r="U41" s="338"/>
      <c r="V41" s="338"/>
      <c r="W41" s="338"/>
      <c r="X41" s="338"/>
      <c r="Y41" s="338"/>
      <c r="Z41" s="338"/>
      <c r="AA41" s="338"/>
      <c r="AB41" s="335"/>
      <c r="AC41" s="338"/>
      <c r="AD41" s="335"/>
      <c r="AE41" s="338"/>
      <c r="AF41" s="347"/>
      <c r="AG41" s="60"/>
      <c r="AH41" s="60"/>
      <c r="AI41" s="60"/>
      <c r="AJ41" s="53"/>
      <c r="AK41" s="166"/>
      <c r="AM41" s="338"/>
      <c r="AN41" s="338"/>
      <c r="AO41" s="338"/>
      <c r="AP41" s="338"/>
      <c r="AQ41" s="338"/>
      <c r="AR41" s="338"/>
      <c r="AS41" s="338"/>
      <c r="AT41" s="338"/>
      <c r="AU41" s="335"/>
      <c r="AV41" s="338"/>
      <c r="AW41" s="335"/>
      <c r="AX41" s="338"/>
      <c r="AY41" s="349"/>
      <c r="AZ41" s="350"/>
      <c r="BA41" s="350"/>
      <c r="BB41" s="350"/>
      <c r="BC41" s="166"/>
      <c r="BD41" s="166"/>
    </row>
    <row r="42" spans="20:56">
      <c r="T42" s="338"/>
      <c r="U42" s="338"/>
      <c r="V42" s="338"/>
      <c r="W42" s="338"/>
      <c r="X42" s="338"/>
      <c r="Y42" s="338"/>
      <c r="Z42" s="338"/>
      <c r="AA42" s="338"/>
      <c r="AB42" s="335"/>
      <c r="AC42" s="338"/>
      <c r="AD42" s="335"/>
      <c r="AE42" s="338"/>
      <c r="AF42" s="347"/>
      <c r="AG42" s="60"/>
      <c r="AH42" s="60"/>
      <c r="AI42" s="60"/>
      <c r="AJ42" s="53"/>
      <c r="AK42" s="166"/>
      <c r="AM42" s="338"/>
      <c r="AN42" s="338"/>
      <c r="AO42" s="338"/>
      <c r="AP42" s="338"/>
      <c r="AQ42" s="338"/>
      <c r="AR42" s="338"/>
      <c r="AS42" s="338"/>
      <c r="AT42" s="338"/>
      <c r="AU42" s="335"/>
      <c r="AV42" s="338"/>
      <c r="AW42" s="335"/>
      <c r="AX42" s="338"/>
      <c r="AY42" s="349"/>
      <c r="AZ42" s="350"/>
      <c r="BA42" s="350"/>
      <c r="BB42" s="350"/>
      <c r="BC42" s="166"/>
      <c r="BD42" s="166"/>
    </row>
    <row r="43" spans="20:56">
      <c r="T43" s="338"/>
      <c r="U43" s="338"/>
      <c r="V43" s="338"/>
      <c r="W43" s="338"/>
      <c r="X43" s="338"/>
      <c r="Y43" s="338"/>
      <c r="Z43" s="338"/>
      <c r="AA43" s="338"/>
      <c r="AB43" s="335"/>
      <c r="AC43" s="338"/>
      <c r="AD43" s="335"/>
      <c r="AE43" s="338"/>
      <c r="AF43" s="347"/>
      <c r="AG43" s="60"/>
      <c r="AH43" s="60"/>
      <c r="AI43" s="60"/>
      <c r="AJ43" s="53"/>
      <c r="AK43" s="166"/>
      <c r="AM43" s="338"/>
      <c r="AN43" s="338"/>
      <c r="AO43" s="338"/>
      <c r="AP43" s="338"/>
      <c r="AQ43" s="338"/>
      <c r="AR43" s="338"/>
      <c r="AS43" s="338"/>
      <c r="AT43" s="338"/>
      <c r="AU43" s="335"/>
      <c r="AV43" s="338"/>
      <c r="AW43" s="335"/>
      <c r="AX43" s="338"/>
      <c r="AY43" s="349"/>
      <c r="AZ43" s="350"/>
      <c r="BA43" s="350"/>
      <c r="BB43" s="350"/>
      <c r="BC43" s="166"/>
      <c r="BD43" s="166"/>
    </row>
    <row r="44" spans="20:56">
      <c r="T44" s="338"/>
      <c r="U44" s="338"/>
      <c r="V44" s="338"/>
      <c r="W44" s="338"/>
      <c r="X44" s="338"/>
      <c r="Y44" s="338"/>
      <c r="Z44" s="338"/>
      <c r="AA44" s="338"/>
      <c r="AB44" s="335"/>
      <c r="AC44" s="338"/>
      <c r="AD44" s="335"/>
      <c r="AE44" s="338"/>
      <c r="AF44" s="347"/>
      <c r="AG44" s="60"/>
      <c r="AH44" s="60"/>
      <c r="AI44" s="60"/>
      <c r="AJ44" s="53"/>
      <c r="AK44" s="166"/>
      <c r="AM44" s="338"/>
      <c r="AN44" s="338"/>
      <c r="AO44" s="338"/>
      <c r="AP44" s="338"/>
      <c r="AQ44" s="338"/>
      <c r="AR44" s="338"/>
      <c r="AS44" s="338"/>
      <c r="AT44" s="338"/>
      <c r="AU44" s="335"/>
      <c r="AV44" s="338"/>
      <c r="AW44" s="335"/>
      <c r="AX44" s="338"/>
      <c r="AY44" s="349"/>
      <c r="AZ44" s="350"/>
      <c r="BA44" s="350"/>
      <c r="BB44" s="350"/>
      <c r="BC44" s="166"/>
      <c r="BD44" s="166"/>
    </row>
    <row r="45" spans="20:56">
      <c r="T45" s="338"/>
      <c r="U45" s="338"/>
      <c r="V45" s="338"/>
      <c r="W45" s="338"/>
      <c r="X45" s="338"/>
      <c r="Y45" s="338"/>
      <c r="Z45" s="338"/>
      <c r="AA45" s="338"/>
      <c r="AB45" s="335"/>
      <c r="AC45" s="338"/>
      <c r="AD45" s="335"/>
      <c r="AE45" s="338"/>
      <c r="AF45" s="347"/>
      <c r="AG45" s="60"/>
      <c r="AH45" s="60"/>
      <c r="AI45" s="60"/>
      <c r="AJ45" s="53"/>
      <c r="AK45" s="166"/>
      <c r="AM45" s="338"/>
      <c r="AN45" s="338"/>
      <c r="AO45" s="338"/>
      <c r="AP45" s="338"/>
      <c r="AQ45" s="338"/>
      <c r="AR45" s="338"/>
      <c r="AS45" s="338"/>
      <c r="AT45" s="338"/>
      <c r="AU45" s="335"/>
      <c r="AV45" s="338"/>
      <c r="AW45" s="335"/>
      <c r="AX45" s="338"/>
      <c r="AY45" s="349"/>
      <c r="AZ45" s="350"/>
      <c r="BA45" s="350"/>
      <c r="BB45" s="350"/>
      <c r="BC45" s="166"/>
      <c r="BD45" s="166"/>
    </row>
    <row r="46" spans="20:56">
      <c r="T46" s="338"/>
      <c r="U46" s="338"/>
      <c r="V46" s="338"/>
      <c r="W46" s="338"/>
      <c r="X46" s="338"/>
      <c r="Y46" s="338"/>
      <c r="Z46" s="338"/>
      <c r="AA46" s="338"/>
      <c r="AB46" s="335"/>
      <c r="AC46" s="338"/>
      <c r="AD46" s="335"/>
      <c r="AE46" s="338"/>
      <c r="AF46" s="347"/>
      <c r="AG46" s="60"/>
      <c r="AH46" s="60"/>
      <c r="AI46" s="60"/>
      <c r="AJ46" s="53"/>
      <c r="AK46" s="166"/>
      <c r="AM46" s="338"/>
      <c r="AN46" s="338"/>
      <c r="AO46" s="338"/>
      <c r="AP46" s="338"/>
      <c r="AQ46" s="338"/>
      <c r="AR46" s="338"/>
      <c r="AS46" s="338"/>
      <c r="AT46" s="338"/>
      <c r="AU46" s="335"/>
      <c r="AV46" s="338"/>
      <c r="AW46" s="335"/>
      <c r="AX46" s="338"/>
      <c r="AY46" s="349"/>
      <c r="AZ46" s="350"/>
      <c r="BA46" s="350"/>
      <c r="BB46" s="350"/>
      <c r="BC46" s="166"/>
      <c r="BD46" s="166"/>
    </row>
    <row r="47" spans="20:56">
      <c r="T47" s="338"/>
      <c r="U47" s="338"/>
      <c r="V47" s="338"/>
      <c r="W47" s="338"/>
      <c r="X47" s="338"/>
      <c r="Y47" s="338"/>
      <c r="Z47" s="338"/>
      <c r="AA47" s="338"/>
      <c r="AB47" s="335"/>
      <c r="AC47" s="338"/>
      <c r="AD47" s="335"/>
      <c r="AE47" s="338"/>
      <c r="AF47" s="347"/>
      <c r="AG47" s="60"/>
      <c r="AH47" s="60"/>
      <c r="AI47" s="60"/>
      <c r="AJ47" s="53"/>
      <c r="AK47" s="166"/>
      <c r="AM47" s="338"/>
      <c r="AN47" s="338"/>
      <c r="AO47" s="338"/>
      <c r="AP47" s="338"/>
      <c r="AQ47" s="338"/>
      <c r="AR47" s="338"/>
      <c r="AS47" s="338"/>
      <c r="AT47" s="338"/>
      <c r="AU47" s="335"/>
      <c r="AV47" s="338"/>
      <c r="AW47" s="335"/>
      <c r="AX47" s="338"/>
      <c r="AY47" s="349"/>
      <c r="AZ47" s="350"/>
      <c r="BA47" s="350"/>
      <c r="BB47" s="350"/>
      <c r="BC47" s="166"/>
      <c r="BD47" s="166"/>
    </row>
    <row r="48" spans="20:56">
      <c r="T48" s="338"/>
      <c r="U48" s="338"/>
      <c r="V48" s="338"/>
      <c r="W48" s="338"/>
      <c r="X48" s="338"/>
      <c r="Y48" s="338"/>
      <c r="Z48" s="338"/>
      <c r="AA48" s="338"/>
      <c r="AB48" s="335"/>
      <c r="AC48" s="338"/>
      <c r="AD48" s="335"/>
      <c r="AE48" s="338"/>
      <c r="AF48" s="347"/>
      <c r="AG48" s="60"/>
      <c r="AH48" s="60"/>
      <c r="AI48" s="60"/>
      <c r="AJ48" s="53"/>
      <c r="AK48" s="166"/>
      <c r="AM48" s="338"/>
      <c r="AN48" s="338"/>
      <c r="AO48" s="338"/>
      <c r="AP48" s="338"/>
      <c r="AQ48" s="338"/>
      <c r="AR48" s="338"/>
      <c r="AS48" s="338"/>
      <c r="AT48" s="338"/>
      <c r="AU48" s="335"/>
      <c r="AV48" s="338"/>
      <c r="AW48" s="335"/>
      <c r="AX48" s="338"/>
      <c r="AY48" s="349"/>
      <c r="AZ48" s="350"/>
      <c r="BA48" s="350"/>
      <c r="BB48" s="350"/>
      <c r="BC48" s="166"/>
      <c r="BD48" s="166"/>
    </row>
    <row r="49" spans="20:56">
      <c r="T49" s="338"/>
      <c r="U49" s="338"/>
      <c r="V49" s="338"/>
      <c r="W49" s="338"/>
      <c r="X49" s="338"/>
      <c r="Y49" s="338"/>
      <c r="Z49" s="338"/>
      <c r="AA49" s="338"/>
      <c r="AB49" s="335"/>
      <c r="AC49" s="338"/>
      <c r="AD49" s="335"/>
      <c r="AE49" s="338"/>
      <c r="AF49" s="347"/>
      <c r="AG49" s="60"/>
      <c r="AH49" s="60"/>
      <c r="AI49" s="60"/>
      <c r="AJ49" s="53"/>
      <c r="AK49" s="166"/>
      <c r="AM49" s="338"/>
      <c r="AN49" s="338"/>
      <c r="AO49" s="338"/>
      <c r="AP49" s="338"/>
      <c r="AQ49" s="338"/>
      <c r="AR49" s="338"/>
      <c r="AS49" s="338"/>
      <c r="AT49" s="338"/>
      <c r="AU49" s="335"/>
      <c r="AV49" s="338"/>
      <c r="AW49" s="335"/>
      <c r="AX49" s="338"/>
      <c r="AY49" s="349"/>
      <c r="AZ49" s="350"/>
      <c r="BA49" s="350"/>
      <c r="BB49" s="350"/>
      <c r="BC49" s="166"/>
      <c r="BD49" s="166"/>
    </row>
    <row r="50" spans="20:56">
      <c r="T50" s="338"/>
      <c r="U50" s="338"/>
      <c r="V50" s="338"/>
      <c r="W50" s="338"/>
      <c r="X50" s="338"/>
      <c r="Y50" s="338"/>
      <c r="Z50" s="338"/>
      <c r="AA50" s="338"/>
      <c r="AB50" s="335"/>
      <c r="AC50" s="338"/>
      <c r="AD50" s="335"/>
      <c r="AE50" s="338"/>
      <c r="AF50" s="347"/>
      <c r="AG50" s="60"/>
      <c r="AH50" s="60"/>
      <c r="AI50" s="60"/>
      <c r="AJ50" s="53"/>
      <c r="AK50" s="166"/>
      <c r="AM50" s="338"/>
      <c r="AN50" s="338"/>
      <c r="AO50" s="338"/>
      <c r="AP50" s="338"/>
      <c r="AQ50" s="338"/>
      <c r="AR50" s="338"/>
      <c r="AS50" s="338"/>
      <c r="AT50" s="338"/>
      <c r="AU50" s="335"/>
      <c r="AV50" s="338"/>
      <c r="AW50" s="335"/>
      <c r="AX50" s="338"/>
      <c r="AY50" s="349"/>
      <c r="AZ50" s="350"/>
      <c r="BA50" s="350"/>
      <c r="BB50" s="350"/>
      <c r="BC50" s="166"/>
      <c r="BD50" s="166"/>
    </row>
    <row r="51" spans="20:56">
      <c r="T51" s="338"/>
      <c r="U51" s="338"/>
      <c r="V51" s="338"/>
      <c r="W51" s="338"/>
      <c r="X51" s="338"/>
      <c r="Y51" s="338"/>
      <c r="Z51" s="338"/>
      <c r="AA51" s="338"/>
      <c r="AB51" s="335"/>
      <c r="AC51" s="338"/>
      <c r="AD51" s="335"/>
      <c r="AE51" s="338"/>
      <c r="AF51" s="347"/>
      <c r="AG51" s="60"/>
      <c r="AH51" s="60"/>
      <c r="AI51" s="60"/>
      <c r="AJ51" s="53"/>
      <c r="AK51" s="166"/>
      <c r="AM51" s="338"/>
      <c r="AN51" s="338"/>
      <c r="AO51" s="338"/>
      <c r="AP51" s="338"/>
      <c r="AQ51" s="338"/>
      <c r="AR51" s="338"/>
      <c r="AS51" s="338"/>
      <c r="AT51" s="338"/>
      <c r="AU51" s="335"/>
      <c r="AV51" s="338"/>
      <c r="AW51" s="335"/>
      <c r="AX51" s="338"/>
      <c r="AY51" s="349"/>
      <c r="AZ51" s="350"/>
      <c r="BA51" s="350"/>
      <c r="BB51" s="350"/>
      <c r="BC51" s="166"/>
      <c r="BD51" s="166"/>
    </row>
    <row r="52" spans="20:56">
      <c r="T52" s="338"/>
      <c r="U52" s="338"/>
      <c r="V52" s="338"/>
      <c r="W52" s="338"/>
      <c r="X52" s="338"/>
      <c r="Y52" s="338"/>
      <c r="Z52" s="338"/>
      <c r="AA52" s="338"/>
      <c r="AB52" s="335"/>
      <c r="AC52" s="338"/>
      <c r="AD52" s="335"/>
      <c r="AE52" s="338"/>
      <c r="AF52" s="347"/>
      <c r="AG52" s="60"/>
      <c r="AH52" s="60"/>
      <c r="AI52" s="60"/>
      <c r="AJ52" s="53"/>
      <c r="AK52" s="166"/>
      <c r="AM52" s="338"/>
      <c r="AN52" s="338"/>
      <c r="AO52" s="338"/>
      <c r="AP52" s="338"/>
      <c r="AQ52" s="338"/>
      <c r="AR52" s="338"/>
      <c r="AS52" s="338"/>
      <c r="AT52" s="338"/>
      <c r="AU52" s="335"/>
      <c r="AV52" s="338"/>
      <c r="AW52" s="335"/>
      <c r="AX52" s="338"/>
      <c r="AY52" s="349"/>
      <c r="AZ52" s="350"/>
      <c r="BA52" s="350"/>
      <c r="BB52" s="350"/>
      <c r="BC52" s="166"/>
      <c r="BD52" s="166"/>
    </row>
    <row r="53" spans="20:56">
      <c r="T53" s="338"/>
      <c r="U53" s="338"/>
      <c r="V53" s="338"/>
      <c r="W53" s="338"/>
      <c r="X53" s="338"/>
      <c r="Y53" s="338"/>
      <c r="Z53" s="338"/>
      <c r="AA53" s="338"/>
      <c r="AB53" s="335"/>
      <c r="AC53" s="338"/>
      <c r="AD53" s="335"/>
      <c r="AE53" s="338"/>
      <c r="AF53" s="347"/>
      <c r="AG53" s="60"/>
      <c r="AH53" s="60"/>
      <c r="AI53" s="60"/>
      <c r="AJ53" s="53"/>
      <c r="AK53" s="166"/>
      <c r="AM53" s="338"/>
      <c r="AN53" s="338"/>
      <c r="AO53" s="338"/>
      <c r="AP53" s="338"/>
      <c r="AQ53" s="338"/>
      <c r="AR53" s="338"/>
      <c r="AS53" s="338"/>
      <c r="AT53" s="338"/>
      <c r="AU53" s="335"/>
      <c r="AV53" s="338"/>
      <c r="AW53" s="335"/>
      <c r="AX53" s="338"/>
      <c r="AY53" s="349"/>
      <c r="AZ53" s="350"/>
      <c r="BA53" s="350"/>
      <c r="BB53" s="350"/>
      <c r="BC53" s="166"/>
      <c r="BD53" s="166"/>
    </row>
    <row r="54" spans="20:56">
      <c r="T54" s="338"/>
      <c r="U54" s="338"/>
      <c r="V54" s="338"/>
      <c r="W54" s="338"/>
      <c r="X54" s="338"/>
      <c r="Y54" s="338"/>
      <c r="Z54" s="338"/>
      <c r="AA54" s="338"/>
      <c r="AB54" s="335"/>
      <c r="AC54" s="338"/>
      <c r="AD54" s="335"/>
      <c r="AE54" s="338"/>
      <c r="AF54" s="347"/>
      <c r="AG54" s="60"/>
      <c r="AH54" s="60"/>
      <c r="AI54" s="60"/>
      <c r="AJ54" s="53"/>
      <c r="AK54" s="166"/>
      <c r="AM54" s="338"/>
      <c r="AN54" s="338"/>
      <c r="AO54" s="338"/>
      <c r="AP54" s="338"/>
      <c r="AQ54" s="338"/>
      <c r="AR54" s="338"/>
      <c r="AS54" s="338"/>
      <c r="AT54" s="338"/>
      <c r="AU54" s="335"/>
      <c r="AV54" s="338"/>
      <c r="AW54" s="335"/>
      <c r="AX54" s="338"/>
      <c r="AY54" s="349"/>
      <c r="AZ54" s="350"/>
      <c r="BA54" s="350"/>
      <c r="BB54" s="350"/>
      <c r="BC54" s="166"/>
      <c r="BD54" s="166"/>
    </row>
    <row r="55" spans="20:56">
      <c r="T55" s="338"/>
      <c r="U55" s="338"/>
      <c r="V55" s="338"/>
      <c r="W55" s="338"/>
      <c r="X55" s="338"/>
      <c r="Y55" s="338"/>
      <c r="Z55" s="338"/>
      <c r="AA55" s="338"/>
      <c r="AB55" s="335"/>
      <c r="AC55" s="338"/>
      <c r="AD55" s="335"/>
      <c r="AE55" s="338"/>
      <c r="AF55" s="347"/>
      <c r="AG55" s="60"/>
      <c r="AH55" s="60"/>
      <c r="AI55" s="60"/>
      <c r="AJ55" s="53"/>
      <c r="AK55" s="166"/>
      <c r="AM55" s="338"/>
      <c r="AN55" s="338"/>
      <c r="AO55" s="338"/>
      <c r="AP55" s="338"/>
      <c r="AQ55" s="338"/>
      <c r="AR55" s="338"/>
      <c r="AS55" s="338"/>
      <c r="AT55" s="338"/>
      <c r="AU55" s="335"/>
      <c r="AV55" s="338"/>
      <c r="AW55" s="335"/>
      <c r="AX55" s="338"/>
      <c r="AY55" s="349"/>
      <c r="AZ55" s="350"/>
      <c r="BA55" s="350"/>
      <c r="BB55" s="350"/>
      <c r="BC55" s="166"/>
      <c r="BD55" s="166"/>
    </row>
    <row r="56" spans="20:56">
      <c r="T56" s="338"/>
      <c r="U56" s="338"/>
      <c r="V56" s="338"/>
      <c r="W56" s="338"/>
      <c r="X56" s="338"/>
      <c r="Y56" s="338"/>
      <c r="Z56" s="338"/>
      <c r="AA56" s="338"/>
      <c r="AB56" s="335"/>
      <c r="AC56" s="338"/>
      <c r="AD56" s="335"/>
      <c r="AE56" s="338"/>
      <c r="AF56" s="347"/>
      <c r="AG56" s="60"/>
      <c r="AH56" s="60"/>
      <c r="AI56" s="60"/>
      <c r="AJ56" s="53"/>
      <c r="AK56" s="166"/>
      <c r="AM56" s="338"/>
      <c r="AN56" s="338"/>
      <c r="AO56" s="338"/>
      <c r="AP56" s="338"/>
      <c r="AQ56" s="338"/>
      <c r="AR56" s="338"/>
      <c r="AS56" s="338"/>
      <c r="AT56" s="338"/>
      <c r="AU56" s="335"/>
      <c r="AV56" s="338"/>
      <c r="AW56" s="335"/>
      <c r="AX56" s="338"/>
      <c r="AY56" s="349"/>
      <c r="AZ56" s="350"/>
      <c r="BA56" s="350"/>
      <c r="BB56" s="350"/>
      <c r="BC56" s="166"/>
      <c r="BD56" s="166"/>
    </row>
    <row r="57" spans="20:56">
      <c r="T57" s="338"/>
      <c r="U57" s="338"/>
      <c r="V57" s="338"/>
      <c r="W57" s="338"/>
      <c r="X57" s="338"/>
      <c r="Y57" s="338"/>
      <c r="Z57" s="338"/>
      <c r="AA57" s="338"/>
      <c r="AB57" s="335"/>
      <c r="AC57" s="338"/>
      <c r="AD57" s="335"/>
      <c r="AE57" s="338"/>
      <c r="AF57" s="347"/>
      <c r="AG57" s="60"/>
      <c r="AH57" s="60"/>
      <c r="AI57" s="60"/>
      <c r="AJ57" s="53"/>
      <c r="AK57" s="166"/>
      <c r="AM57" s="338"/>
      <c r="AN57" s="338"/>
      <c r="AO57" s="338"/>
      <c r="AP57" s="338"/>
      <c r="AQ57" s="338"/>
      <c r="AR57" s="338"/>
      <c r="AS57" s="338"/>
      <c r="AT57" s="338"/>
      <c r="AU57" s="335"/>
      <c r="AV57" s="338"/>
      <c r="AW57" s="335"/>
      <c r="AX57" s="338"/>
      <c r="AY57" s="349"/>
      <c r="AZ57" s="350"/>
      <c r="BA57" s="350"/>
      <c r="BB57" s="350"/>
      <c r="BC57" s="166"/>
      <c r="BD57" s="166"/>
    </row>
    <row r="58" spans="20:56">
      <c r="T58" s="338"/>
      <c r="U58" s="338"/>
      <c r="V58" s="338"/>
      <c r="W58" s="338"/>
      <c r="X58" s="338"/>
      <c r="Y58" s="338"/>
      <c r="Z58" s="338"/>
      <c r="AA58" s="338"/>
      <c r="AB58" s="335"/>
      <c r="AC58" s="338"/>
      <c r="AD58" s="335"/>
      <c r="AE58" s="338"/>
      <c r="AF58" s="347"/>
      <c r="AG58" s="60"/>
      <c r="AH58" s="60"/>
      <c r="AI58" s="60"/>
      <c r="AJ58" s="53"/>
      <c r="AK58" s="166"/>
      <c r="AM58" s="338"/>
      <c r="AN58" s="338"/>
      <c r="AO58" s="338"/>
      <c r="AP58" s="338"/>
      <c r="AQ58" s="338"/>
      <c r="AR58" s="338"/>
      <c r="AS58" s="338"/>
      <c r="AT58" s="338"/>
      <c r="AU58" s="335"/>
      <c r="AV58" s="338"/>
      <c r="AW58" s="335"/>
      <c r="AX58" s="338"/>
      <c r="AY58" s="349"/>
      <c r="AZ58" s="350"/>
      <c r="BA58" s="350"/>
      <c r="BB58" s="350"/>
      <c r="BC58" s="166"/>
      <c r="BD58" s="166"/>
    </row>
    <row r="59" spans="20:56">
      <c r="T59" s="338"/>
      <c r="U59" s="338"/>
      <c r="V59" s="338"/>
      <c r="W59" s="338"/>
      <c r="X59" s="338"/>
      <c r="Y59" s="338"/>
      <c r="Z59" s="338"/>
      <c r="AA59" s="338"/>
      <c r="AB59" s="335"/>
      <c r="AC59" s="338"/>
      <c r="AD59" s="335"/>
      <c r="AE59" s="338"/>
      <c r="AF59" s="347"/>
      <c r="AG59" s="60"/>
      <c r="AH59" s="60"/>
      <c r="AI59" s="60"/>
      <c r="AJ59" s="53"/>
      <c r="AK59" s="166"/>
      <c r="AM59" s="338"/>
      <c r="AN59" s="338"/>
      <c r="AO59" s="338"/>
      <c r="AP59" s="338"/>
      <c r="AQ59" s="338"/>
      <c r="AR59" s="338"/>
      <c r="AS59" s="338"/>
      <c r="AT59" s="338"/>
      <c r="AU59" s="335"/>
      <c r="AV59" s="338"/>
      <c r="AW59" s="335"/>
      <c r="AX59" s="338"/>
      <c r="AY59" s="349"/>
      <c r="AZ59" s="350"/>
      <c r="BA59" s="350"/>
      <c r="BB59" s="350"/>
      <c r="BC59" s="166"/>
      <c r="BD59" s="166"/>
    </row>
    <row r="60" spans="20:56">
      <c r="T60" s="338"/>
      <c r="U60" s="338"/>
      <c r="V60" s="338"/>
      <c r="W60" s="338"/>
      <c r="X60" s="338"/>
      <c r="Y60" s="338"/>
      <c r="Z60" s="338"/>
      <c r="AA60" s="338"/>
      <c r="AB60" s="335"/>
      <c r="AC60" s="338"/>
      <c r="AD60" s="335"/>
      <c r="AE60" s="338"/>
      <c r="AF60" s="347"/>
      <c r="AG60" s="60"/>
      <c r="AH60" s="60"/>
      <c r="AI60" s="60"/>
      <c r="AJ60" s="53"/>
      <c r="AK60" s="166"/>
      <c r="AM60" s="338"/>
      <c r="AN60" s="338"/>
      <c r="AO60" s="338"/>
      <c r="AP60" s="338"/>
      <c r="AQ60" s="338"/>
      <c r="AR60" s="338"/>
      <c r="AS60" s="338"/>
      <c r="AT60" s="338"/>
      <c r="AU60" s="335"/>
      <c r="AV60" s="338"/>
      <c r="AW60" s="335"/>
      <c r="AX60" s="338"/>
      <c r="AY60" s="349"/>
      <c r="AZ60" s="350"/>
      <c r="BA60" s="350"/>
      <c r="BB60" s="350"/>
      <c r="BC60" s="166"/>
      <c r="BD60" s="166"/>
    </row>
    <row r="61" spans="20:56">
      <c r="T61" s="338"/>
      <c r="U61" s="338"/>
      <c r="V61" s="338"/>
      <c r="W61" s="338"/>
      <c r="X61" s="338"/>
      <c r="Y61" s="338"/>
      <c r="Z61" s="338"/>
      <c r="AA61" s="338"/>
      <c r="AB61" s="335"/>
      <c r="AC61" s="338"/>
      <c r="AD61" s="335"/>
      <c r="AE61" s="338"/>
      <c r="AF61" s="347"/>
      <c r="AG61" s="60"/>
      <c r="AH61" s="60"/>
      <c r="AI61" s="60"/>
      <c r="AJ61" s="53"/>
      <c r="AK61" s="166"/>
      <c r="AM61" s="338"/>
      <c r="AN61" s="338"/>
      <c r="AO61" s="338"/>
      <c r="AP61" s="338"/>
      <c r="AQ61" s="338"/>
      <c r="AR61" s="338"/>
      <c r="AS61" s="338"/>
      <c r="AT61" s="338"/>
      <c r="AU61" s="335"/>
      <c r="AV61" s="338"/>
      <c r="AW61" s="335"/>
      <c r="AX61" s="338"/>
      <c r="AY61" s="349"/>
      <c r="AZ61" s="350"/>
      <c r="BA61" s="350"/>
      <c r="BB61" s="350"/>
      <c r="BC61" s="166"/>
      <c r="BD61" s="166"/>
    </row>
    <row r="62" spans="20:56">
      <c r="T62" s="338"/>
      <c r="U62" s="338"/>
      <c r="V62" s="338"/>
      <c r="W62" s="338"/>
      <c r="X62" s="338"/>
      <c r="Y62" s="338"/>
      <c r="Z62" s="338"/>
      <c r="AA62" s="338"/>
      <c r="AB62" s="335"/>
      <c r="AC62" s="338"/>
      <c r="AD62" s="335"/>
      <c r="AE62" s="338"/>
      <c r="AF62" s="347"/>
      <c r="AG62" s="60"/>
      <c r="AH62" s="60"/>
      <c r="AI62" s="60"/>
      <c r="AJ62" s="53"/>
      <c r="AK62" s="166"/>
      <c r="AM62" s="338"/>
      <c r="AN62" s="338"/>
      <c r="AO62" s="338"/>
      <c r="AP62" s="338"/>
      <c r="AQ62" s="338"/>
      <c r="AR62" s="338"/>
      <c r="AS62" s="338"/>
      <c r="AT62" s="338"/>
      <c r="AU62" s="335"/>
      <c r="AV62" s="338"/>
      <c r="AW62" s="335"/>
      <c r="AX62" s="338"/>
      <c r="AY62" s="349"/>
      <c r="AZ62" s="350"/>
      <c r="BA62" s="350"/>
      <c r="BB62" s="350"/>
      <c r="BC62" s="166"/>
      <c r="BD62" s="166"/>
    </row>
    <row r="63" spans="20:56">
      <c r="T63" s="338"/>
      <c r="U63" s="338"/>
      <c r="V63" s="338"/>
      <c r="W63" s="338"/>
      <c r="X63" s="338"/>
      <c r="Y63" s="338"/>
      <c r="Z63" s="338"/>
      <c r="AA63" s="338"/>
      <c r="AB63" s="335"/>
      <c r="AC63" s="338"/>
      <c r="AD63" s="335"/>
      <c r="AE63" s="338"/>
      <c r="AF63" s="347"/>
      <c r="AG63" s="60"/>
      <c r="AH63" s="60"/>
      <c r="AI63" s="60"/>
      <c r="AJ63" s="53"/>
      <c r="AK63" s="166"/>
      <c r="AM63" s="338"/>
      <c r="AN63" s="338"/>
      <c r="AO63" s="338"/>
      <c r="AP63" s="338"/>
      <c r="AQ63" s="338"/>
      <c r="AR63" s="338"/>
      <c r="AS63" s="338"/>
      <c r="AT63" s="338"/>
      <c r="AU63" s="335"/>
      <c r="AV63" s="338"/>
      <c r="AW63" s="335"/>
      <c r="AX63" s="338"/>
      <c r="AY63" s="349"/>
      <c r="AZ63" s="350"/>
      <c r="BA63" s="350"/>
      <c r="BB63" s="350"/>
      <c r="BC63" s="166"/>
      <c r="BD63" s="166"/>
    </row>
    <row r="64" spans="20:56">
      <c r="T64" s="338"/>
      <c r="U64" s="338"/>
      <c r="V64" s="338"/>
      <c r="W64" s="338"/>
      <c r="X64" s="338"/>
      <c r="Y64" s="338"/>
      <c r="Z64" s="338"/>
      <c r="AA64" s="338"/>
      <c r="AB64" s="335"/>
      <c r="AC64" s="338"/>
      <c r="AD64" s="335"/>
      <c r="AE64" s="338"/>
      <c r="AF64" s="347"/>
      <c r="AG64" s="60"/>
      <c r="AH64" s="60"/>
      <c r="AI64" s="60"/>
      <c r="AJ64" s="53"/>
      <c r="AK64" s="166"/>
      <c r="AM64" s="338"/>
      <c r="AN64" s="338"/>
      <c r="AO64" s="338"/>
      <c r="AP64" s="338"/>
      <c r="AQ64" s="338"/>
      <c r="AR64" s="338"/>
      <c r="AS64" s="338"/>
      <c r="AT64" s="338"/>
      <c r="AU64" s="335"/>
      <c r="AV64" s="338"/>
      <c r="AW64" s="335"/>
      <c r="AX64" s="338"/>
      <c r="AY64" s="349"/>
      <c r="AZ64" s="350"/>
      <c r="BA64" s="350"/>
      <c r="BB64" s="350"/>
      <c r="BC64" s="166"/>
      <c r="BD64" s="166"/>
    </row>
    <row r="65" spans="20:56">
      <c r="T65" s="338"/>
      <c r="U65" s="338"/>
      <c r="V65" s="338"/>
      <c r="W65" s="338"/>
      <c r="X65" s="338"/>
      <c r="Y65" s="338"/>
      <c r="Z65" s="338"/>
      <c r="AA65" s="338"/>
      <c r="AB65" s="335"/>
      <c r="AC65" s="338"/>
      <c r="AD65" s="335"/>
      <c r="AE65" s="338"/>
      <c r="AF65" s="347"/>
      <c r="AG65" s="60"/>
      <c r="AH65" s="60"/>
      <c r="AI65" s="60"/>
      <c r="AJ65" s="53"/>
      <c r="AK65" s="166"/>
      <c r="AM65" s="338"/>
      <c r="AN65" s="338"/>
      <c r="AO65" s="338"/>
      <c r="AP65" s="338"/>
      <c r="AQ65" s="338"/>
      <c r="AR65" s="338"/>
      <c r="AS65" s="338"/>
      <c r="AT65" s="338"/>
      <c r="AU65" s="335"/>
      <c r="AV65" s="338"/>
      <c r="AW65" s="335"/>
      <c r="AX65" s="338"/>
      <c r="AY65" s="349"/>
      <c r="AZ65" s="350"/>
      <c r="BA65" s="350"/>
      <c r="BB65" s="350"/>
      <c r="BC65" s="166"/>
      <c r="BD65" s="166"/>
    </row>
    <row r="66" spans="20:56">
      <c r="T66" s="338"/>
      <c r="U66" s="338"/>
      <c r="V66" s="338"/>
      <c r="W66" s="338"/>
      <c r="X66" s="338"/>
      <c r="Y66" s="338"/>
      <c r="Z66" s="338"/>
      <c r="AA66" s="338"/>
      <c r="AB66" s="335"/>
      <c r="AC66" s="338"/>
      <c r="AD66" s="335"/>
      <c r="AE66" s="338"/>
      <c r="AF66" s="347"/>
      <c r="AG66" s="60"/>
      <c r="AH66" s="60"/>
      <c r="AI66" s="60"/>
      <c r="AJ66" s="53"/>
      <c r="AK66" s="166"/>
      <c r="AM66" s="338"/>
      <c r="AN66" s="338"/>
      <c r="AO66" s="338"/>
      <c r="AP66" s="338"/>
      <c r="AQ66" s="338"/>
      <c r="AR66" s="338"/>
      <c r="AS66" s="338"/>
      <c r="AT66" s="338"/>
      <c r="AU66" s="335"/>
      <c r="AV66" s="338"/>
      <c r="AW66" s="335"/>
      <c r="AX66" s="338"/>
      <c r="AY66" s="349"/>
      <c r="AZ66" s="350"/>
      <c r="BA66" s="350"/>
      <c r="BB66" s="350"/>
      <c r="BC66" s="166"/>
      <c r="BD66" s="166"/>
    </row>
    <row r="67" spans="20:56">
      <c r="T67" s="338"/>
      <c r="U67" s="338"/>
      <c r="V67" s="338"/>
      <c r="W67" s="338"/>
      <c r="X67" s="338"/>
      <c r="Y67" s="338"/>
      <c r="Z67" s="338"/>
      <c r="AA67" s="338"/>
      <c r="AB67" s="335"/>
      <c r="AC67" s="338"/>
      <c r="AD67" s="335"/>
      <c r="AE67" s="338"/>
      <c r="AF67" s="347"/>
      <c r="AG67" s="60"/>
      <c r="AH67" s="60"/>
      <c r="AI67" s="60"/>
      <c r="AJ67" s="53"/>
      <c r="AK67" s="166"/>
      <c r="AM67" s="338"/>
      <c r="AN67" s="338"/>
      <c r="AO67" s="338"/>
      <c r="AP67" s="338"/>
      <c r="AQ67" s="338"/>
      <c r="AR67" s="338"/>
      <c r="AS67" s="338"/>
      <c r="AT67" s="338"/>
      <c r="AU67" s="335"/>
      <c r="AV67" s="338"/>
      <c r="AW67" s="335"/>
      <c r="AX67" s="338"/>
      <c r="AY67" s="349"/>
      <c r="AZ67" s="350"/>
      <c r="BA67" s="350"/>
      <c r="BB67" s="350"/>
      <c r="BC67" s="166"/>
      <c r="BD67" s="166"/>
    </row>
    <row r="68" spans="20:56">
      <c r="T68" s="338"/>
      <c r="U68" s="338"/>
      <c r="V68" s="338"/>
      <c r="W68" s="338"/>
      <c r="X68" s="338"/>
      <c r="Y68" s="338"/>
      <c r="Z68" s="338"/>
      <c r="AA68" s="338"/>
      <c r="AB68" s="335"/>
      <c r="AC68" s="338"/>
      <c r="AD68" s="335"/>
      <c r="AE68" s="338"/>
      <c r="AF68" s="347"/>
      <c r="AG68" s="60"/>
      <c r="AH68" s="60"/>
      <c r="AI68" s="60"/>
      <c r="AJ68" s="53"/>
      <c r="AK68" s="166"/>
      <c r="AM68" s="338"/>
      <c r="AN68" s="338"/>
      <c r="AO68" s="338"/>
      <c r="AP68" s="338"/>
      <c r="AQ68" s="338"/>
      <c r="AR68" s="338"/>
      <c r="AS68" s="338"/>
      <c r="AT68" s="338"/>
      <c r="AU68" s="335"/>
      <c r="AV68" s="338"/>
      <c r="AW68" s="335"/>
      <c r="AX68" s="338"/>
      <c r="AY68" s="349"/>
      <c r="AZ68" s="350"/>
      <c r="BA68" s="350"/>
      <c r="BB68" s="350"/>
      <c r="BC68" s="166"/>
      <c r="BD68" s="166"/>
    </row>
    <row r="69" spans="20:56">
      <c r="T69" s="338"/>
      <c r="U69" s="338"/>
      <c r="V69" s="338"/>
      <c r="W69" s="338"/>
      <c r="X69" s="338"/>
      <c r="Y69" s="338"/>
      <c r="Z69" s="338"/>
      <c r="AA69" s="338"/>
      <c r="AB69" s="335"/>
      <c r="AC69" s="338"/>
      <c r="AD69" s="335"/>
      <c r="AE69" s="338"/>
      <c r="AF69" s="347"/>
      <c r="AG69" s="60"/>
      <c r="AH69" s="60"/>
      <c r="AI69" s="60"/>
      <c r="AJ69" s="53"/>
      <c r="AK69" s="166"/>
      <c r="AM69" s="338"/>
      <c r="AN69" s="338"/>
      <c r="AO69" s="338"/>
      <c r="AP69" s="338"/>
      <c r="AQ69" s="338"/>
      <c r="AR69" s="338"/>
      <c r="AS69" s="338"/>
      <c r="AT69" s="338"/>
      <c r="AU69" s="335"/>
      <c r="AV69" s="338"/>
      <c r="AW69" s="335"/>
      <c r="AX69" s="338"/>
      <c r="AY69" s="349"/>
      <c r="AZ69" s="350"/>
      <c r="BA69" s="350"/>
      <c r="BB69" s="350"/>
      <c r="BC69" s="166"/>
      <c r="BD69" s="166"/>
    </row>
    <row r="70" spans="20:56">
      <c r="T70" s="338"/>
      <c r="U70" s="338"/>
      <c r="V70" s="338"/>
      <c r="W70" s="338"/>
      <c r="X70" s="338"/>
      <c r="Y70" s="338"/>
      <c r="Z70" s="338"/>
      <c r="AA70" s="338"/>
      <c r="AB70" s="335"/>
      <c r="AC70" s="338"/>
      <c r="AD70" s="335"/>
      <c r="AE70" s="338"/>
      <c r="AF70" s="347"/>
      <c r="AG70" s="60"/>
      <c r="AH70" s="60"/>
      <c r="AI70" s="60"/>
      <c r="AJ70" s="53"/>
      <c r="AK70" s="166"/>
      <c r="AM70" s="338"/>
      <c r="AN70" s="338"/>
      <c r="AO70" s="338"/>
      <c r="AP70" s="338"/>
      <c r="AQ70" s="338"/>
      <c r="AR70" s="338"/>
      <c r="AS70" s="338"/>
      <c r="AT70" s="338"/>
      <c r="AU70" s="335"/>
      <c r="AV70" s="338"/>
      <c r="AW70" s="335"/>
      <c r="AX70" s="338"/>
      <c r="AY70" s="349"/>
      <c r="AZ70" s="350"/>
      <c r="BA70" s="350"/>
      <c r="BB70" s="350"/>
      <c r="BC70" s="166"/>
      <c r="BD70" s="166"/>
    </row>
    <row r="71" spans="20:56">
      <c r="T71" s="338"/>
      <c r="U71" s="338"/>
      <c r="V71" s="338"/>
      <c r="W71" s="338"/>
      <c r="X71" s="338"/>
      <c r="Y71" s="338"/>
      <c r="Z71" s="338"/>
      <c r="AA71" s="338"/>
      <c r="AB71" s="335"/>
      <c r="AC71" s="338"/>
      <c r="AD71" s="335"/>
      <c r="AE71" s="338"/>
      <c r="AF71" s="347"/>
      <c r="AG71" s="60"/>
      <c r="AH71" s="60"/>
      <c r="AI71" s="60"/>
      <c r="AJ71" s="53"/>
      <c r="AK71" s="166"/>
      <c r="AM71" s="338"/>
      <c r="AN71" s="338"/>
      <c r="AO71" s="338"/>
      <c r="AP71" s="338"/>
      <c r="AQ71" s="338"/>
      <c r="AR71" s="338"/>
      <c r="AS71" s="338"/>
      <c r="AT71" s="338"/>
      <c r="AU71" s="335"/>
      <c r="AV71" s="338"/>
      <c r="AW71" s="335"/>
      <c r="AX71" s="338"/>
      <c r="AY71" s="349"/>
      <c r="AZ71" s="350"/>
      <c r="BA71" s="350"/>
      <c r="BB71" s="350"/>
      <c r="BC71" s="166"/>
      <c r="BD71" s="166"/>
    </row>
    <row r="72" spans="20:56">
      <c r="T72" s="338"/>
      <c r="U72" s="338"/>
      <c r="V72" s="338"/>
      <c r="W72" s="338"/>
      <c r="X72" s="338"/>
      <c r="Y72" s="338"/>
      <c r="Z72" s="338"/>
      <c r="AA72" s="338"/>
      <c r="AB72" s="335"/>
      <c r="AC72" s="338"/>
      <c r="AD72" s="335"/>
      <c r="AE72" s="338"/>
      <c r="AF72" s="347"/>
      <c r="AG72" s="60"/>
      <c r="AH72" s="60"/>
      <c r="AI72" s="60"/>
      <c r="AJ72" s="53"/>
      <c r="AK72" s="166"/>
      <c r="AM72" s="338"/>
      <c r="AN72" s="338"/>
      <c r="AO72" s="338"/>
      <c r="AP72" s="338"/>
      <c r="AQ72" s="338"/>
      <c r="AR72" s="338"/>
      <c r="AS72" s="338"/>
      <c r="AT72" s="338"/>
      <c r="AU72" s="335"/>
      <c r="AV72" s="338"/>
      <c r="AW72" s="335"/>
      <c r="AX72" s="338"/>
      <c r="AY72" s="349"/>
      <c r="AZ72" s="350"/>
      <c r="BA72" s="350"/>
      <c r="BB72" s="350"/>
      <c r="BC72" s="166"/>
      <c r="BD72" s="166"/>
    </row>
    <row r="73" spans="20:56">
      <c r="T73" s="338"/>
      <c r="U73" s="338"/>
      <c r="V73" s="338"/>
      <c r="W73" s="338"/>
      <c r="X73" s="338"/>
      <c r="Y73" s="338"/>
      <c r="Z73" s="338"/>
      <c r="AA73" s="338"/>
      <c r="AB73" s="338"/>
      <c r="AC73" s="338"/>
      <c r="AD73" s="335"/>
      <c r="AE73" s="338"/>
      <c r="AF73" s="347"/>
      <c r="AG73" s="60"/>
      <c r="AH73" s="60"/>
      <c r="AI73" s="60"/>
      <c r="AJ73" s="53"/>
      <c r="AK73" s="166"/>
      <c r="AM73" s="338"/>
      <c r="AN73" s="338"/>
      <c r="AO73" s="338"/>
      <c r="AP73" s="338"/>
      <c r="AQ73" s="338"/>
      <c r="AR73" s="338"/>
      <c r="AS73" s="338"/>
      <c r="AT73" s="338"/>
      <c r="AU73" s="338"/>
      <c r="AV73" s="338"/>
      <c r="AW73" s="335"/>
      <c r="AX73" s="338"/>
      <c r="AY73" s="349"/>
      <c r="AZ73" s="350"/>
      <c r="BA73" s="350"/>
      <c r="BB73" s="350"/>
      <c r="BC73" s="166"/>
      <c r="BD73" s="166"/>
    </row>
    <row r="74" spans="20:56">
      <c r="T74" s="338"/>
      <c r="U74" s="338"/>
      <c r="V74" s="338"/>
      <c r="W74" s="338"/>
      <c r="X74" s="338"/>
      <c r="Y74" s="338"/>
      <c r="Z74" s="338"/>
      <c r="AA74" s="338"/>
      <c r="AB74" s="338"/>
      <c r="AC74" s="338"/>
      <c r="AD74" s="335"/>
      <c r="AE74" s="348"/>
      <c r="AF74" s="347"/>
      <c r="AG74" s="60"/>
      <c r="AH74" s="60"/>
      <c r="AI74" s="146"/>
      <c r="AJ74" s="53"/>
      <c r="AK74" s="166"/>
      <c r="AM74" s="338"/>
      <c r="AN74" s="338"/>
      <c r="AO74" s="338"/>
      <c r="AP74" s="338"/>
      <c r="AQ74" s="338"/>
      <c r="AR74" s="338"/>
      <c r="AS74" s="338"/>
      <c r="AT74" s="338"/>
      <c r="AU74" s="338"/>
      <c r="AV74" s="338"/>
      <c r="AW74" s="335"/>
      <c r="AX74" s="348"/>
      <c r="AY74" s="349"/>
      <c r="AZ74" s="350"/>
      <c r="BA74" s="350"/>
      <c r="BB74" s="350"/>
      <c r="BC74" s="166"/>
      <c r="BD74" s="166"/>
    </row>
    <row r="75" spans="20:56">
      <c r="T75" s="338"/>
      <c r="U75" s="338"/>
      <c r="V75" s="338"/>
      <c r="W75" s="338"/>
      <c r="X75" s="338"/>
      <c r="Y75" s="338"/>
      <c r="Z75" s="338"/>
      <c r="AA75" s="338"/>
      <c r="AB75" s="338"/>
      <c r="AC75" s="338"/>
      <c r="AD75" s="335"/>
      <c r="AE75" s="348"/>
      <c r="AF75" s="347"/>
      <c r="AG75" s="60"/>
      <c r="AH75" s="60"/>
      <c r="AI75" s="146"/>
      <c r="AJ75" s="53"/>
      <c r="AK75" s="166"/>
      <c r="AM75" s="338"/>
      <c r="AN75" s="338"/>
      <c r="AO75" s="338"/>
      <c r="AP75" s="338"/>
      <c r="AQ75" s="338"/>
      <c r="AR75" s="338"/>
      <c r="AS75" s="338"/>
      <c r="AT75" s="338"/>
      <c r="AU75" s="338"/>
      <c r="AV75" s="338"/>
      <c r="AW75" s="335"/>
      <c r="AX75" s="348"/>
      <c r="AY75" s="349"/>
      <c r="AZ75" s="350"/>
      <c r="BA75" s="350"/>
      <c r="BB75" s="350"/>
      <c r="BC75" s="166"/>
      <c r="BD75" s="166"/>
    </row>
    <row r="76" spans="20:56">
      <c r="T76" s="338"/>
      <c r="U76" s="338"/>
      <c r="V76" s="338"/>
      <c r="W76" s="338"/>
      <c r="X76" s="338"/>
      <c r="Y76" s="338"/>
      <c r="Z76" s="338"/>
      <c r="AA76" s="338"/>
      <c r="AB76" s="338"/>
      <c r="AC76" s="338"/>
      <c r="AD76" s="335"/>
      <c r="AE76" s="348"/>
      <c r="AF76" s="347"/>
      <c r="AG76" s="60"/>
      <c r="AH76" s="60"/>
      <c r="AI76" s="146"/>
      <c r="AJ76" s="53"/>
      <c r="AK76" s="166"/>
      <c r="AM76" s="338"/>
      <c r="AN76" s="338"/>
      <c r="AO76" s="338"/>
      <c r="AP76" s="338"/>
      <c r="AQ76" s="338"/>
      <c r="AR76" s="338"/>
      <c r="AS76" s="338"/>
      <c r="AT76" s="338"/>
      <c r="AU76" s="338"/>
      <c r="AV76" s="338"/>
      <c r="AW76" s="335"/>
      <c r="AX76" s="348"/>
      <c r="AY76" s="349"/>
      <c r="AZ76" s="350"/>
      <c r="BA76" s="350"/>
      <c r="BB76" s="350"/>
      <c r="BC76" s="166"/>
      <c r="BD76" s="166"/>
    </row>
    <row r="77" spans="20:56">
      <c r="T77" s="338"/>
      <c r="U77" s="338"/>
      <c r="V77" s="338"/>
      <c r="W77" s="338"/>
      <c r="X77" s="338"/>
      <c r="Y77" s="338"/>
      <c r="Z77" s="338"/>
      <c r="AA77" s="338"/>
      <c r="AB77" s="338"/>
      <c r="AC77" s="338"/>
      <c r="AD77" s="335"/>
      <c r="AE77" s="348"/>
      <c r="AF77" s="347"/>
      <c r="AG77" s="60"/>
      <c r="AH77" s="60"/>
      <c r="AI77" s="146"/>
      <c r="AJ77" s="53"/>
      <c r="AK77" s="166"/>
      <c r="AM77" s="338"/>
      <c r="AN77" s="338"/>
      <c r="AO77" s="338"/>
      <c r="AP77" s="338"/>
      <c r="AQ77" s="338"/>
      <c r="AR77" s="338"/>
      <c r="AS77" s="338"/>
      <c r="AT77" s="338"/>
      <c r="AU77" s="338"/>
      <c r="AV77" s="338"/>
      <c r="AW77" s="335"/>
      <c r="AX77" s="348"/>
      <c r="AY77" s="349"/>
      <c r="AZ77" s="350"/>
      <c r="BA77" s="350"/>
      <c r="BB77" s="350"/>
      <c r="BC77" s="166"/>
      <c r="BD77" s="166"/>
    </row>
    <row r="78" spans="20:56">
      <c r="T78" s="338"/>
      <c r="U78" s="338"/>
      <c r="V78" s="338"/>
      <c r="W78" s="338"/>
      <c r="X78" s="338"/>
      <c r="Y78" s="338"/>
      <c r="Z78" s="338"/>
      <c r="AA78" s="338"/>
      <c r="AB78" s="338"/>
      <c r="AC78" s="338"/>
      <c r="AD78" s="335"/>
      <c r="AE78" s="348"/>
      <c r="AF78" s="347"/>
      <c r="AG78" s="60"/>
      <c r="AH78" s="60"/>
      <c r="AI78" s="146"/>
      <c r="AJ78" s="53"/>
      <c r="AK78" s="166"/>
      <c r="AM78" s="338"/>
      <c r="AN78" s="338"/>
      <c r="AO78" s="338"/>
      <c r="AP78" s="338"/>
      <c r="AQ78" s="338"/>
      <c r="AR78" s="338"/>
      <c r="AS78" s="338"/>
      <c r="AT78" s="338"/>
      <c r="AU78" s="338"/>
      <c r="AV78" s="338"/>
      <c r="AW78" s="335"/>
      <c r="AX78" s="348"/>
      <c r="AY78" s="349"/>
      <c r="AZ78" s="350"/>
      <c r="BA78" s="350"/>
      <c r="BB78" s="350"/>
      <c r="BC78" s="166"/>
      <c r="BD78" s="166"/>
    </row>
    <row r="79" spans="20:56">
      <c r="T79" s="338"/>
      <c r="U79" s="338"/>
      <c r="V79" s="338"/>
      <c r="W79" s="338"/>
      <c r="X79" s="338"/>
      <c r="Y79" s="338"/>
      <c r="Z79" s="338"/>
      <c r="AA79" s="338"/>
      <c r="AB79" s="338"/>
      <c r="AC79" s="338"/>
      <c r="AD79" s="335"/>
      <c r="AE79" s="348"/>
      <c r="AF79" s="347"/>
      <c r="AG79" s="60"/>
      <c r="AH79" s="60"/>
      <c r="AI79" s="146"/>
      <c r="AJ79" s="53"/>
      <c r="AK79" s="166"/>
      <c r="AM79" s="338"/>
      <c r="AN79" s="338"/>
      <c r="AO79" s="338"/>
      <c r="AP79" s="338"/>
      <c r="AQ79" s="338"/>
      <c r="AR79" s="338"/>
      <c r="AS79" s="338"/>
      <c r="AT79" s="338"/>
      <c r="AU79" s="338"/>
      <c r="AV79" s="338"/>
      <c r="AW79" s="335"/>
      <c r="AX79" s="348"/>
      <c r="AY79" s="349"/>
      <c r="AZ79" s="350"/>
      <c r="BA79" s="350"/>
      <c r="BB79" s="350"/>
      <c r="BC79" s="166"/>
      <c r="BD79" s="166"/>
    </row>
    <row r="80" spans="20:56">
      <c r="T80" s="338"/>
      <c r="U80" s="338"/>
      <c r="V80" s="338"/>
      <c r="W80" s="338"/>
      <c r="X80" s="338"/>
      <c r="Y80" s="338"/>
      <c r="Z80" s="338"/>
      <c r="AA80" s="338"/>
      <c r="AB80" s="338"/>
      <c r="AC80" s="338"/>
      <c r="AD80" s="335"/>
      <c r="AE80" s="348"/>
      <c r="AF80" s="347"/>
      <c r="AG80" s="60"/>
      <c r="AH80" s="60"/>
      <c r="AI80" s="146"/>
      <c r="AJ80" s="53"/>
      <c r="AK80" s="166"/>
      <c r="AM80" s="338"/>
      <c r="AN80" s="338"/>
      <c r="AO80" s="338"/>
      <c r="AP80" s="338"/>
      <c r="AQ80" s="338"/>
      <c r="AR80" s="338"/>
      <c r="AS80" s="338"/>
      <c r="AT80" s="338"/>
      <c r="AU80" s="338"/>
      <c r="AV80" s="338"/>
      <c r="AW80" s="335"/>
      <c r="AX80" s="348"/>
      <c r="AY80" s="349"/>
      <c r="AZ80" s="350"/>
      <c r="BA80" s="350"/>
      <c r="BB80" s="350"/>
      <c r="BC80" s="166"/>
      <c r="BD80" s="166"/>
    </row>
    <row r="81" spans="20:56">
      <c r="T81" s="338"/>
      <c r="U81" s="338"/>
      <c r="V81" s="338"/>
      <c r="W81" s="338"/>
      <c r="X81" s="338"/>
      <c r="Y81" s="338"/>
      <c r="Z81" s="338"/>
      <c r="AA81" s="338"/>
      <c r="AB81" s="338"/>
      <c r="AC81" s="338"/>
      <c r="AD81" s="335"/>
      <c r="AE81" s="348"/>
      <c r="AF81" s="347"/>
      <c r="AG81" s="60"/>
      <c r="AH81" s="60"/>
      <c r="AI81" s="146"/>
      <c r="AJ81" s="53"/>
      <c r="AK81" s="166"/>
      <c r="AM81" s="338"/>
      <c r="AN81" s="338"/>
      <c r="AO81" s="338"/>
      <c r="AP81" s="338"/>
      <c r="AQ81" s="338"/>
      <c r="AR81" s="338"/>
      <c r="AS81" s="338"/>
      <c r="AT81" s="338"/>
      <c r="AU81" s="338"/>
      <c r="AV81" s="338"/>
      <c r="AW81" s="335"/>
      <c r="AX81" s="348"/>
      <c r="AY81" s="349"/>
      <c r="AZ81" s="350"/>
      <c r="BA81" s="350"/>
      <c r="BB81" s="350"/>
      <c r="BC81" s="166"/>
      <c r="BD81" s="166"/>
    </row>
    <row r="82" spans="20:56">
      <c r="T82" s="338"/>
      <c r="U82" s="338"/>
      <c r="V82" s="338"/>
      <c r="W82" s="338"/>
      <c r="X82" s="338"/>
      <c r="Y82" s="338"/>
      <c r="Z82" s="338"/>
      <c r="AA82" s="338"/>
      <c r="AB82" s="338"/>
      <c r="AC82" s="338"/>
      <c r="AD82" s="335"/>
      <c r="AE82" s="348"/>
      <c r="AF82" s="347"/>
      <c r="AG82" s="60"/>
      <c r="AH82" s="60"/>
      <c r="AI82" s="146"/>
      <c r="AJ82" s="53"/>
      <c r="AK82" s="166"/>
      <c r="AM82" s="338"/>
      <c r="AN82" s="338"/>
      <c r="AO82" s="338"/>
      <c r="AP82" s="338"/>
      <c r="AQ82" s="338"/>
      <c r="AR82" s="338"/>
      <c r="AS82" s="338"/>
      <c r="AT82" s="338"/>
      <c r="AU82" s="338"/>
      <c r="AV82" s="338"/>
      <c r="AW82" s="335"/>
      <c r="AX82" s="348"/>
      <c r="AY82" s="349"/>
      <c r="AZ82" s="350"/>
      <c r="BA82" s="350"/>
      <c r="BB82" s="350"/>
      <c r="BC82" s="166"/>
      <c r="BD82" s="166"/>
    </row>
    <row r="83" spans="20:56">
      <c r="T83" s="338"/>
      <c r="U83" s="338"/>
      <c r="V83" s="338"/>
      <c r="W83" s="338"/>
      <c r="X83" s="338"/>
      <c r="Y83" s="338"/>
      <c r="Z83" s="338"/>
      <c r="AA83" s="338"/>
      <c r="AB83" s="338"/>
      <c r="AC83" s="338"/>
      <c r="AD83" s="335"/>
      <c r="AE83" s="348"/>
      <c r="AF83" s="347"/>
      <c r="AG83" s="60"/>
      <c r="AH83" s="60"/>
      <c r="AI83" s="146"/>
      <c r="AJ83" s="53"/>
      <c r="AK83" s="166"/>
      <c r="AM83" s="338"/>
      <c r="AN83" s="338"/>
      <c r="AO83" s="338"/>
      <c r="AP83" s="338"/>
      <c r="AQ83" s="338"/>
      <c r="AR83" s="338"/>
      <c r="AS83" s="338"/>
      <c r="AT83" s="338"/>
      <c r="AU83" s="338"/>
      <c r="AV83" s="338"/>
      <c r="AW83" s="335"/>
      <c r="AX83" s="348"/>
      <c r="AY83" s="349"/>
      <c r="AZ83" s="350"/>
      <c r="BA83" s="350"/>
      <c r="BB83" s="350"/>
      <c r="BC83" s="166"/>
      <c r="BD83" s="166"/>
    </row>
    <row r="84" spans="20:56">
      <c r="T84" s="338"/>
      <c r="U84" s="338"/>
      <c r="V84" s="338"/>
      <c r="W84" s="338"/>
      <c r="X84" s="338"/>
      <c r="Y84" s="338"/>
      <c r="Z84" s="338"/>
      <c r="AA84" s="338"/>
      <c r="AB84" s="338"/>
      <c r="AC84" s="338"/>
      <c r="AD84" s="335"/>
      <c r="AE84" s="348"/>
      <c r="AF84" s="347"/>
      <c r="AG84" s="60"/>
      <c r="AH84" s="60"/>
      <c r="AI84" s="146"/>
      <c r="AJ84" s="53"/>
      <c r="AK84" s="166"/>
      <c r="AM84" s="338"/>
      <c r="AN84" s="338"/>
      <c r="AO84" s="338"/>
      <c r="AP84" s="338"/>
      <c r="AQ84" s="338"/>
      <c r="AR84" s="338"/>
      <c r="AS84" s="338"/>
      <c r="AT84" s="338"/>
      <c r="AU84" s="338"/>
      <c r="AV84" s="338"/>
      <c r="AW84" s="335"/>
      <c r="AX84" s="348"/>
      <c r="AY84" s="349"/>
      <c r="AZ84" s="350"/>
      <c r="BA84" s="350"/>
      <c r="BB84" s="350"/>
      <c r="BC84" s="166"/>
      <c r="BD84" s="166"/>
    </row>
    <row r="85" spans="20:56">
      <c r="T85" s="338"/>
      <c r="U85" s="338"/>
      <c r="V85" s="338"/>
      <c r="W85" s="338"/>
      <c r="X85" s="338"/>
      <c r="Y85" s="338"/>
      <c r="Z85" s="338"/>
      <c r="AA85" s="338"/>
      <c r="AB85" s="338"/>
      <c r="AC85" s="338"/>
      <c r="AD85" s="335"/>
      <c r="AE85" s="348"/>
      <c r="AF85" s="347"/>
      <c r="AG85" s="60"/>
      <c r="AH85" s="60"/>
      <c r="AI85" s="146"/>
      <c r="AJ85" s="53"/>
      <c r="AK85" s="166"/>
      <c r="AM85" s="338"/>
      <c r="AN85" s="338"/>
      <c r="AO85" s="338"/>
      <c r="AP85" s="338"/>
      <c r="AQ85" s="338"/>
      <c r="AR85" s="338"/>
      <c r="AS85" s="338"/>
      <c r="AT85" s="338"/>
      <c r="AU85" s="338"/>
      <c r="AV85" s="338"/>
      <c r="AW85" s="335"/>
      <c r="AX85" s="348"/>
      <c r="AY85" s="349"/>
      <c r="AZ85" s="350"/>
      <c r="BA85" s="350"/>
      <c r="BB85" s="350"/>
      <c r="BC85" s="166"/>
      <c r="BD85" s="166"/>
    </row>
    <row r="86" spans="20:56">
      <c r="T86" s="338"/>
      <c r="U86" s="338"/>
      <c r="V86" s="338"/>
      <c r="W86" s="338"/>
      <c r="X86" s="338"/>
      <c r="Y86" s="338"/>
      <c r="Z86" s="338"/>
      <c r="AA86" s="338"/>
      <c r="AB86" s="338"/>
      <c r="AC86" s="338"/>
      <c r="AD86" s="335"/>
      <c r="AE86" s="348"/>
      <c r="AF86" s="347"/>
      <c r="AG86" s="60"/>
      <c r="AH86" s="60"/>
      <c r="AI86" s="146"/>
      <c r="AJ86" s="53"/>
      <c r="AK86" s="166"/>
      <c r="AM86" s="338"/>
      <c r="AN86" s="338"/>
      <c r="AO86" s="338"/>
      <c r="AP86" s="338"/>
      <c r="AQ86" s="338"/>
      <c r="AR86" s="338"/>
      <c r="AS86" s="338"/>
      <c r="AT86" s="338"/>
      <c r="AU86" s="338"/>
      <c r="AV86" s="338"/>
      <c r="AW86" s="335"/>
      <c r="AX86" s="348"/>
      <c r="AY86" s="349"/>
      <c r="AZ86" s="350"/>
      <c r="BA86" s="350"/>
      <c r="BB86" s="350"/>
      <c r="BC86" s="166"/>
      <c r="BD86" s="166"/>
    </row>
    <row r="87" spans="20:56">
      <c r="T87" s="338"/>
      <c r="U87" s="338"/>
      <c r="V87" s="338"/>
      <c r="W87" s="338"/>
      <c r="X87" s="338"/>
      <c r="Y87" s="338"/>
      <c r="Z87" s="338"/>
      <c r="AA87" s="338"/>
      <c r="AB87" s="338"/>
      <c r="AC87" s="338"/>
      <c r="AD87" s="335"/>
      <c r="AE87" s="348"/>
      <c r="AF87" s="347"/>
      <c r="AG87" s="60"/>
      <c r="AH87" s="60"/>
      <c r="AI87" s="146"/>
      <c r="AJ87" s="53"/>
      <c r="AK87" s="166"/>
      <c r="AM87" s="338"/>
      <c r="AN87" s="338"/>
      <c r="AO87" s="338"/>
      <c r="AP87" s="338"/>
      <c r="AQ87" s="338"/>
      <c r="AR87" s="338"/>
      <c r="AS87" s="338"/>
      <c r="AT87" s="338"/>
      <c r="AU87" s="338"/>
      <c r="AV87" s="338"/>
      <c r="AW87" s="335"/>
      <c r="AX87" s="348"/>
      <c r="AY87" s="349"/>
      <c r="AZ87" s="350"/>
      <c r="BA87" s="350"/>
      <c r="BB87" s="350"/>
      <c r="BC87" s="166"/>
      <c r="BD87" s="166"/>
    </row>
    <row r="88" spans="20:56">
      <c r="T88" s="338"/>
      <c r="U88" s="338"/>
      <c r="V88" s="338"/>
      <c r="W88" s="338"/>
      <c r="X88" s="338"/>
      <c r="Y88" s="338"/>
      <c r="Z88" s="338"/>
      <c r="AA88" s="338"/>
      <c r="AB88" s="338"/>
      <c r="AC88" s="338"/>
      <c r="AD88" s="335"/>
      <c r="AE88" s="348"/>
      <c r="AF88" s="347"/>
      <c r="AG88" s="60"/>
      <c r="AH88" s="60"/>
      <c r="AI88" s="146"/>
      <c r="AJ88" s="53"/>
      <c r="AK88" s="166"/>
      <c r="AM88" s="338"/>
      <c r="AN88" s="338"/>
      <c r="AO88" s="338"/>
      <c r="AP88" s="338"/>
      <c r="AQ88" s="338"/>
      <c r="AR88" s="338"/>
      <c r="AS88" s="338"/>
      <c r="AT88" s="338"/>
      <c r="AU88" s="338"/>
      <c r="AV88" s="338"/>
      <c r="AW88" s="335"/>
      <c r="AX88" s="348"/>
      <c r="AY88" s="349"/>
      <c r="AZ88" s="350"/>
      <c r="BA88" s="350"/>
      <c r="BB88" s="350"/>
      <c r="BC88" s="166"/>
      <c r="BD88" s="166"/>
    </row>
    <row r="89" spans="20:56">
      <c r="T89" s="338"/>
      <c r="U89" s="338"/>
      <c r="V89" s="338"/>
      <c r="W89" s="338"/>
      <c r="X89" s="338"/>
      <c r="Y89" s="338"/>
      <c r="Z89" s="338"/>
      <c r="AA89" s="338"/>
      <c r="AB89" s="338"/>
      <c r="AC89" s="338"/>
      <c r="AD89" s="335"/>
      <c r="AE89" s="348"/>
      <c r="AF89" s="347"/>
      <c r="AG89" s="60"/>
      <c r="AH89" s="60"/>
      <c r="AI89" s="146"/>
      <c r="AJ89" s="53"/>
      <c r="AK89" s="166"/>
      <c r="AM89" s="338"/>
      <c r="AN89" s="338"/>
      <c r="AO89" s="338"/>
      <c r="AP89" s="338"/>
      <c r="AQ89" s="338"/>
      <c r="AR89" s="338"/>
      <c r="AS89" s="338"/>
      <c r="AT89" s="338"/>
      <c r="AU89" s="338"/>
      <c r="AV89" s="338"/>
      <c r="AW89" s="335"/>
      <c r="AX89" s="348"/>
      <c r="AY89" s="349"/>
      <c r="AZ89" s="350"/>
      <c r="BA89" s="350"/>
      <c r="BB89" s="350"/>
      <c r="BC89" s="166"/>
      <c r="BD89" s="166"/>
    </row>
    <row r="90" spans="20:56">
      <c r="T90" s="338"/>
      <c r="U90" s="338"/>
      <c r="V90" s="338"/>
      <c r="W90" s="338"/>
      <c r="X90" s="338"/>
      <c r="Y90" s="338"/>
      <c r="Z90" s="338"/>
      <c r="AA90" s="338"/>
      <c r="AB90" s="338"/>
      <c r="AC90" s="338"/>
      <c r="AD90" s="335"/>
      <c r="AE90" s="348"/>
      <c r="AF90" s="347"/>
      <c r="AG90" s="60"/>
      <c r="AH90" s="60"/>
      <c r="AI90" s="146"/>
      <c r="AJ90" s="53"/>
      <c r="AK90" s="166"/>
      <c r="AM90" s="338"/>
      <c r="AN90" s="338"/>
      <c r="AO90" s="338"/>
      <c r="AP90" s="338"/>
      <c r="AQ90" s="338"/>
      <c r="AR90" s="338"/>
      <c r="AS90" s="338"/>
      <c r="AT90" s="338"/>
      <c r="AU90" s="338"/>
      <c r="AV90" s="338"/>
      <c r="AW90" s="335"/>
      <c r="AX90" s="348"/>
      <c r="AY90" s="349"/>
      <c r="AZ90" s="350"/>
      <c r="BA90" s="350"/>
      <c r="BB90" s="350"/>
      <c r="BC90" s="166"/>
      <c r="BD90" s="166"/>
    </row>
    <row r="91" spans="20:56">
      <c r="T91" s="338"/>
      <c r="U91" s="338"/>
      <c r="V91" s="338"/>
      <c r="W91" s="338"/>
      <c r="X91" s="338"/>
      <c r="Y91" s="338"/>
      <c r="Z91" s="338"/>
      <c r="AA91" s="338"/>
      <c r="AB91" s="338"/>
      <c r="AC91" s="338"/>
      <c r="AD91" s="335"/>
      <c r="AE91" s="348"/>
      <c r="AF91" s="347"/>
      <c r="AG91" s="60"/>
      <c r="AH91" s="60"/>
      <c r="AI91" s="146"/>
      <c r="AJ91" s="53"/>
      <c r="AK91" s="166"/>
      <c r="AM91" s="338"/>
      <c r="AN91" s="338"/>
      <c r="AO91" s="338"/>
      <c r="AP91" s="338"/>
      <c r="AQ91" s="338"/>
      <c r="AR91" s="338"/>
      <c r="AS91" s="338"/>
      <c r="AT91" s="338"/>
      <c r="AU91" s="338"/>
      <c r="AV91" s="338"/>
      <c r="AW91" s="335"/>
      <c r="AX91" s="348"/>
      <c r="AY91" s="349"/>
      <c r="AZ91" s="350"/>
      <c r="BA91" s="350"/>
      <c r="BB91" s="350"/>
      <c r="BC91" s="166"/>
      <c r="BD91" s="166"/>
    </row>
    <row r="92" spans="20:56">
      <c r="T92" s="338"/>
      <c r="U92" s="338"/>
      <c r="V92" s="338"/>
      <c r="W92" s="338"/>
      <c r="X92" s="338"/>
      <c r="Y92" s="338"/>
      <c r="Z92" s="338"/>
      <c r="AA92" s="338"/>
      <c r="AB92" s="338"/>
      <c r="AC92" s="338"/>
      <c r="AD92" s="335"/>
      <c r="AE92" s="348"/>
      <c r="AF92" s="347"/>
      <c r="AG92" s="60"/>
      <c r="AH92" s="60"/>
      <c r="AI92" s="146"/>
      <c r="AJ92" s="53"/>
      <c r="AK92" s="166"/>
      <c r="AM92" s="338"/>
      <c r="AN92" s="338"/>
      <c r="AO92" s="338"/>
      <c r="AP92" s="338"/>
      <c r="AQ92" s="338"/>
      <c r="AR92" s="338"/>
      <c r="AS92" s="338"/>
      <c r="AT92" s="338"/>
      <c r="AU92" s="338"/>
      <c r="AV92" s="338"/>
      <c r="AW92" s="335"/>
      <c r="AX92" s="348"/>
      <c r="AY92" s="349"/>
      <c r="AZ92" s="350"/>
      <c r="BA92" s="350"/>
      <c r="BB92" s="350"/>
      <c r="BC92" s="166"/>
      <c r="BD92" s="166"/>
    </row>
    <row r="93" spans="20:56">
      <c r="T93" s="338"/>
      <c r="U93" s="338"/>
      <c r="V93" s="338"/>
      <c r="W93" s="338"/>
      <c r="X93" s="338"/>
      <c r="Y93" s="338"/>
      <c r="Z93" s="338"/>
      <c r="AA93" s="338"/>
      <c r="AB93" s="338"/>
      <c r="AC93" s="338"/>
      <c r="AD93" s="335"/>
      <c r="AE93" s="348"/>
      <c r="AF93" s="347"/>
      <c r="AG93" s="60"/>
      <c r="AH93" s="60"/>
      <c r="AI93" s="146"/>
      <c r="AJ93" s="53"/>
      <c r="AK93" s="166"/>
      <c r="AM93" s="338"/>
      <c r="AN93" s="338"/>
      <c r="AO93" s="338"/>
      <c r="AP93" s="338"/>
      <c r="AQ93" s="338"/>
      <c r="AR93" s="338"/>
      <c r="AS93" s="338"/>
      <c r="AT93" s="338"/>
      <c r="AU93" s="338"/>
      <c r="AV93" s="338"/>
      <c r="AW93" s="335"/>
      <c r="AX93" s="348"/>
      <c r="AY93" s="349"/>
      <c r="AZ93" s="350"/>
      <c r="BA93" s="350"/>
      <c r="BB93" s="350"/>
      <c r="BC93" s="166"/>
      <c r="BD93" s="166"/>
    </row>
    <row r="94" spans="20:56">
      <c r="T94" s="338"/>
      <c r="U94" s="338"/>
      <c r="V94" s="338"/>
      <c r="W94" s="338"/>
      <c r="X94" s="338"/>
      <c r="Y94" s="338"/>
      <c r="Z94" s="338"/>
      <c r="AA94" s="338"/>
      <c r="AB94" s="338"/>
      <c r="AC94" s="338"/>
      <c r="AD94" s="335"/>
      <c r="AE94" s="348"/>
      <c r="AF94" s="347"/>
      <c r="AG94" s="60"/>
      <c r="AH94" s="60"/>
      <c r="AI94" s="146"/>
      <c r="AJ94" s="53"/>
      <c r="AK94" s="166"/>
      <c r="AM94" s="338"/>
      <c r="AN94" s="338"/>
      <c r="AO94" s="338"/>
      <c r="AP94" s="338"/>
      <c r="AQ94" s="338"/>
      <c r="AR94" s="338"/>
      <c r="AS94" s="338"/>
      <c r="AT94" s="338"/>
      <c r="AU94" s="338"/>
      <c r="AV94" s="338"/>
      <c r="AW94" s="335"/>
      <c r="AX94" s="348"/>
      <c r="AY94" s="349"/>
      <c r="AZ94" s="350"/>
      <c r="BA94" s="350"/>
      <c r="BB94" s="350"/>
      <c r="BC94" s="166"/>
      <c r="BD94" s="166"/>
    </row>
    <row r="95" spans="20:56">
      <c r="T95" s="338"/>
      <c r="U95" s="338"/>
      <c r="V95" s="338"/>
      <c r="W95" s="338"/>
      <c r="X95" s="338"/>
      <c r="Y95" s="338"/>
      <c r="Z95" s="338"/>
      <c r="AA95" s="338"/>
      <c r="AB95" s="338"/>
      <c r="AC95" s="338"/>
      <c r="AD95" s="335"/>
      <c r="AE95" s="348"/>
      <c r="AF95" s="347"/>
      <c r="AG95" s="60"/>
      <c r="AH95" s="60"/>
      <c r="AI95" s="146"/>
      <c r="AJ95" s="53"/>
      <c r="AK95" s="166"/>
      <c r="AM95" s="338"/>
      <c r="AN95" s="338"/>
      <c r="AO95" s="338"/>
      <c r="AP95" s="338"/>
      <c r="AQ95" s="338"/>
      <c r="AR95" s="338"/>
      <c r="AS95" s="338"/>
      <c r="AT95" s="338"/>
      <c r="AU95" s="338"/>
      <c r="AV95" s="338"/>
      <c r="AW95" s="335"/>
      <c r="AX95" s="348"/>
      <c r="AY95" s="349"/>
      <c r="AZ95" s="350"/>
      <c r="BA95" s="350"/>
      <c r="BB95" s="350"/>
      <c r="BC95" s="166"/>
      <c r="BD95" s="166"/>
    </row>
    <row r="96" spans="20:56">
      <c r="T96" s="338"/>
      <c r="U96" s="338"/>
      <c r="V96" s="338"/>
      <c r="W96" s="338"/>
      <c r="X96" s="338"/>
      <c r="Y96" s="338"/>
      <c r="Z96" s="338"/>
      <c r="AA96" s="338"/>
      <c r="AB96" s="338"/>
      <c r="AC96" s="338"/>
      <c r="AD96" s="335"/>
      <c r="AE96" s="348"/>
      <c r="AF96" s="347"/>
      <c r="AG96" s="60"/>
      <c r="AH96" s="60"/>
      <c r="AI96" s="146"/>
      <c r="AJ96" s="53"/>
      <c r="AK96" s="166"/>
      <c r="AM96" s="338"/>
      <c r="AN96" s="338"/>
      <c r="AO96" s="338"/>
      <c r="AP96" s="338"/>
      <c r="AQ96" s="338"/>
      <c r="AR96" s="338"/>
      <c r="AS96" s="338"/>
      <c r="AT96" s="338"/>
      <c r="AU96" s="338"/>
      <c r="AV96" s="338"/>
      <c r="AW96" s="335"/>
      <c r="AX96" s="348"/>
      <c r="AY96" s="349"/>
      <c r="AZ96" s="350"/>
      <c r="BA96" s="350"/>
      <c r="BB96" s="350"/>
      <c r="BC96" s="166"/>
      <c r="BD96" s="166"/>
    </row>
    <row r="97" spans="20:56">
      <c r="T97" s="338"/>
      <c r="U97" s="338"/>
      <c r="V97" s="338"/>
      <c r="W97" s="338"/>
      <c r="X97" s="338"/>
      <c r="Y97" s="338"/>
      <c r="Z97" s="338"/>
      <c r="AA97" s="338"/>
      <c r="AB97" s="338"/>
      <c r="AC97" s="338"/>
      <c r="AD97" s="335"/>
      <c r="AE97" s="348"/>
      <c r="AF97" s="347"/>
      <c r="AG97" s="60"/>
      <c r="AH97" s="60"/>
      <c r="AI97" s="146"/>
      <c r="AJ97" s="53"/>
      <c r="AK97" s="166"/>
      <c r="AM97" s="338"/>
      <c r="AN97" s="338"/>
      <c r="AO97" s="338"/>
      <c r="AP97" s="338"/>
      <c r="AQ97" s="338"/>
      <c r="AR97" s="338"/>
      <c r="AS97" s="338"/>
      <c r="AT97" s="338"/>
      <c r="AU97" s="338"/>
      <c r="AV97" s="338"/>
      <c r="AW97" s="335"/>
      <c r="AX97" s="348"/>
      <c r="AY97" s="349"/>
      <c r="AZ97" s="350"/>
      <c r="BA97" s="350"/>
      <c r="BB97" s="350"/>
      <c r="BC97" s="166"/>
      <c r="BD97" s="166"/>
    </row>
    <row r="98" spans="20:56">
      <c r="T98" s="338"/>
      <c r="U98" s="338"/>
      <c r="V98" s="338"/>
      <c r="W98" s="338"/>
      <c r="X98" s="338"/>
      <c r="Y98" s="338"/>
      <c r="Z98" s="338"/>
      <c r="AA98" s="338"/>
      <c r="AB98" s="338"/>
      <c r="AC98" s="338"/>
      <c r="AD98" s="335"/>
      <c r="AE98" s="348"/>
      <c r="AF98" s="347"/>
      <c r="AG98" s="60"/>
      <c r="AH98" s="60"/>
      <c r="AI98" s="146"/>
      <c r="AJ98" s="53"/>
      <c r="AK98" s="166"/>
      <c r="AM98" s="338"/>
      <c r="AN98" s="338"/>
      <c r="AO98" s="338"/>
      <c r="AP98" s="338"/>
      <c r="AQ98" s="338"/>
      <c r="AR98" s="338"/>
      <c r="AS98" s="338"/>
      <c r="AT98" s="338"/>
      <c r="AU98" s="338"/>
      <c r="AV98" s="338"/>
      <c r="AW98" s="335"/>
      <c r="AX98" s="348"/>
      <c r="AY98" s="349"/>
      <c r="AZ98" s="350"/>
      <c r="BA98" s="350"/>
      <c r="BB98" s="350"/>
      <c r="BC98" s="166"/>
      <c r="BD98" s="166"/>
    </row>
    <row r="99" spans="20:56">
      <c r="T99" s="338"/>
      <c r="U99" s="338"/>
      <c r="V99" s="338"/>
      <c r="W99" s="338"/>
      <c r="X99" s="338"/>
      <c r="Y99" s="338"/>
      <c r="Z99" s="338"/>
      <c r="AA99" s="338"/>
      <c r="AB99" s="338"/>
      <c r="AC99" s="338"/>
      <c r="AD99" s="335"/>
      <c r="AE99" s="348"/>
      <c r="AF99" s="347"/>
      <c r="AG99" s="60"/>
      <c r="AH99" s="60"/>
      <c r="AI99" s="146"/>
      <c r="AJ99" s="53"/>
      <c r="AK99" s="166"/>
      <c r="AM99" s="338"/>
      <c r="AN99" s="338"/>
      <c r="AO99" s="338"/>
      <c r="AP99" s="338"/>
      <c r="AQ99" s="338"/>
      <c r="AR99" s="338"/>
      <c r="AS99" s="338"/>
      <c r="AT99" s="338"/>
      <c r="AU99" s="338"/>
      <c r="AV99" s="338"/>
      <c r="AW99" s="335"/>
      <c r="AX99" s="348"/>
      <c r="AY99" s="349"/>
      <c r="AZ99" s="350"/>
      <c r="BA99" s="350"/>
      <c r="BB99" s="350"/>
      <c r="BC99" s="166"/>
      <c r="BD99" s="166"/>
    </row>
    <row r="100" spans="20:56">
      <c r="T100" s="338"/>
      <c r="U100" s="338"/>
      <c r="V100" s="338"/>
      <c r="W100" s="338"/>
      <c r="X100" s="338"/>
      <c r="Y100" s="338"/>
      <c r="Z100" s="338"/>
      <c r="AA100" s="338"/>
      <c r="AB100" s="338"/>
      <c r="AC100" s="338"/>
      <c r="AD100" s="335"/>
      <c r="AE100" s="348"/>
      <c r="AF100" s="347"/>
      <c r="AG100" s="60"/>
      <c r="AH100" s="60"/>
      <c r="AI100" s="146"/>
      <c r="AJ100" s="53"/>
      <c r="AK100" s="166"/>
      <c r="AM100" s="338"/>
      <c r="AN100" s="338"/>
      <c r="AO100" s="338"/>
      <c r="AP100" s="338"/>
      <c r="AQ100" s="338"/>
      <c r="AR100" s="338"/>
      <c r="AS100" s="338"/>
      <c r="AT100" s="338"/>
      <c r="AU100" s="338"/>
      <c r="AV100" s="338"/>
      <c r="AW100" s="335"/>
      <c r="AX100" s="348"/>
      <c r="AY100" s="349"/>
      <c r="AZ100" s="350"/>
      <c r="BA100" s="350"/>
      <c r="BB100" s="350"/>
      <c r="BC100" s="166"/>
      <c r="BD100" s="166"/>
    </row>
    <row r="101" spans="20:56">
      <c r="T101" s="338"/>
      <c r="U101" s="338"/>
      <c r="V101" s="338"/>
      <c r="W101" s="338"/>
      <c r="X101" s="338"/>
      <c r="Y101" s="338"/>
      <c r="Z101" s="338"/>
      <c r="AA101" s="338"/>
      <c r="AB101" s="338"/>
      <c r="AC101" s="338"/>
      <c r="AD101" s="335"/>
      <c r="AE101" s="348"/>
      <c r="AF101" s="347"/>
      <c r="AG101" s="60"/>
      <c r="AH101" s="60"/>
      <c r="AI101" s="146"/>
      <c r="AJ101" s="53"/>
      <c r="AK101" s="166"/>
      <c r="AM101" s="338"/>
      <c r="AN101" s="338"/>
      <c r="AO101" s="338"/>
      <c r="AP101" s="338"/>
      <c r="AQ101" s="338"/>
      <c r="AR101" s="338"/>
      <c r="AS101" s="338"/>
      <c r="AT101" s="338"/>
      <c r="AU101" s="338"/>
      <c r="AV101" s="338"/>
      <c r="AW101" s="335"/>
      <c r="AX101" s="348"/>
      <c r="AY101" s="349"/>
      <c r="AZ101" s="350"/>
      <c r="BA101" s="350"/>
      <c r="BB101" s="350"/>
      <c r="BC101" s="166"/>
      <c r="BD101" s="166"/>
    </row>
    <row r="102" spans="20:56">
      <c r="T102" s="338"/>
      <c r="U102" s="338"/>
      <c r="V102" s="338"/>
      <c r="W102" s="338"/>
      <c r="X102" s="338"/>
      <c r="Y102" s="338"/>
      <c r="Z102" s="338"/>
      <c r="AA102" s="338"/>
      <c r="AB102" s="338"/>
      <c r="AC102" s="338"/>
      <c r="AD102" s="335"/>
      <c r="AE102" s="348"/>
      <c r="AF102" s="347"/>
      <c r="AG102" s="60"/>
      <c r="AH102" s="60"/>
      <c r="AI102" s="146"/>
      <c r="AJ102" s="53"/>
      <c r="AK102" s="166"/>
      <c r="AM102" s="338"/>
      <c r="AN102" s="338"/>
      <c r="AO102" s="338"/>
      <c r="AP102" s="338"/>
      <c r="AQ102" s="338"/>
      <c r="AR102" s="338"/>
      <c r="AS102" s="338"/>
      <c r="AT102" s="338"/>
      <c r="AU102" s="338"/>
      <c r="AV102" s="338"/>
      <c r="AW102" s="335"/>
      <c r="AX102" s="348"/>
      <c r="AY102" s="349"/>
      <c r="AZ102" s="350"/>
      <c r="BA102" s="350"/>
      <c r="BB102" s="350"/>
      <c r="BC102" s="166"/>
      <c r="BD102" s="166"/>
    </row>
    <row r="103" spans="20:56">
      <c r="T103" s="338"/>
      <c r="U103" s="338"/>
      <c r="V103" s="338"/>
      <c r="W103" s="338"/>
      <c r="X103" s="338"/>
      <c r="Y103" s="338"/>
      <c r="Z103" s="338"/>
      <c r="AA103" s="338"/>
      <c r="AB103" s="338"/>
      <c r="AC103" s="338"/>
      <c r="AD103" s="335"/>
      <c r="AE103" s="348"/>
      <c r="AF103" s="347"/>
      <c r="AG103" s="60"/>
      <c r="AH103" s="60"/>
      <c r="AI103" s="146"/>
      <c r="AJ103" s="53"/>
      <c r="AK103" s="166"/>
      <c r="AM103" s="338"/>
      <c r="AN103" s="338"/>
      <c r="AO103" s="338"/>
      <c r="AP103" s="338"/>
      <c r="AQ103" s="338"/>
      <c r="AR103" s="338"/>
      <c r="AS103" s="338"/>
      <c r="AT103" s="338"/>
      <c r="AU103" s="338"/>
      <c r="AV103" s="338"/>
      <c r="AW103" s="335"/>
      <c r="AX103" s="348"/>
      <c r="AY103" s="349"/>
      <c r="AZ103" s="350"/>
      <c r="BA103" s="350"/>
      <c r="BB103" s="350"/>
      <c r="BC103" s="166"/>
      <c r="BD103" s="166"/>
    </row>
    <row r="104" spans="20:56">
      <c r="T104" s="338"/>
      <c r="U104" s="338"/>
      <c r="V104" s="338"/>
      <c r="W104" s="338"/>
      <c r="X104" s="338"/>
      <c r="Y104" s="338"/>
      <c r="Z104" s="338"/>
      <c r="AA104" s="338"/>
      <c r="AB104" s="338"/>
      <c r="AC104" s="338"/>
      <c r="AD104" s="335"/>
      <c r="AE104" s="348"/>
      <c r="AF104" s="347"/>
      <c r="AG104" s="60"/>
      <c r="AH104" s="60"/>
      <c r="AI104" s="146"/>
      <c r="AJ104" s="53"/>
      <c r="AK104" s="166"/>
      <c r="AM104" s="338"/>
      <c r="AN104" s="338"/>
      <c r="AO104" s="338"/>
      <c r="AP104" s="338"/>
      <c r="AQ104" s="338"/>
      <c r="AR104" s="338"/>
      <c r="AS104" s="338"/>
      <c r="AT104" s="338"/>
      <c r="AU104" s="338"/>
      <c r="AV104" s="338"/>
      <c r="AW104" s="335"/>
      <c r="AX104" s="348"/>
      <c r="AY104" s="349"/>
      <c r="AZ104" s="350"/>
      <c r="BA104" s="350"/>
      <c r="BB104" s="350"/>
      <c r="BC104" s="166"/>
      <c r="BD104" s="166"/>
    </row>
    <row r="105" spans="20:56">
      <c r="T105" s="338"/>
      <c r="U105" s="338"/>
      <c r="V105" s="338"/>
      <c r="W105" s="338"/>
      <c r="X105" s="338"/>
      <c r="Y105" s="338"/>
      <c r="Z105" s="338"/>
      <c r="AA105" s="338"/>
      <c r="AB105" s="338"/>
      <c r="AC105" s="338"/>
      <c r="AD105" s="335"/>
      <c r="AE105" s="348"/>
      <c r="AF105" s="347"/>
      <c r="AG105" s="60"/>
      <c r="AH105" s="60"/>
      <c r="AI105" s="146"/>
      <c r="AJ105" s="53"/>
      <c r="AK105" s="166"/>
      <c r="AM105" s="338"/>
      <c r="AN105" s="338"/>
      <c r="AO105" s="338"/>
      <c r="AP105" s="338"/>
      <c r="AQ105" s="338"/>
      <c r="AR105" s="338"/>
      <c r="AS105" s="338"/>
      <c r="AT105" s="338"/>
      <c r="AU105" s="338"/>
      <c r="AV105" s="338"/>
      <c r="AW105" s="335"/>
      <c r="AX105" s="348"/>
      <c r="AY105" s="349"/>
      <c r="AZ105" s="350"/>
      <c r="BA105" s="350"/>
      <c r="BB105" s="350"/>
      <c r="BC105" s="166"/>
      <c r="BD105" s="166"/>
    </row>
    <row r="106" spans="20:56">
      <c r="T106" s="338"/>
      <c r="U106" s="338"/>
      <c r="V106" s="338"/>
      <c r="W106" s="338"/>
      <c r="X106" s="338"/>
      <c r="Y106" s="338"/>
      <c r="Z106" s="338"/>
      <c r="AA106" s="338"/>
      <c r="AB106" s="338"/>
      <c r="AC106" s="338"/>
      <c r="AD106" s="335"/>
      <c r="AE106" s="348"/>
      <c r="AF106" s="347"/>
      <c r="AG106" s="60"/>
      <c r="AH106" s="60"/>
      <c r="AI106" s="146"/>
      <c r="AJ106" s="53"/>
      <c r="AK106" s="166"/>
      <c r="AM106" s="338"/>
      <c r="AN106" s="338"/>
      <c r="AO106" s="338"/>
      <c r="AP106" s="338"/>
      <c r="AQ106" s="338"/>
      <c r="AR106" s="338"/>
      <c r="AS106" s="338"/>
      <c r="AT106" s="338"/>
      <c r="AU106" s="338"/>
      <c r="AV106" s="338"/>
      <c r="AW106" s="335"/>
      <c r="AX106" s="348"/>
      <c r="AY106" s="349"/>
      <c r="AZ106" s="350"/>
      <c r="BA106" s="350"/>
      <c r="BB106" s="350"/>
      <c r="BC106" s="166"/>
      <c r="BD106" s="166"/>
    </row>
    <row r="107" spans="20:56">
      <c r="T107" s="338"/>
      <c r="U107" s="338"/>
      <c r="V107" s="338"/>
      <c r="W107" s="338"/>
      <c r="X107" s="338"/>
      <c r="Y107" s="338"/>
      <c r="Z107" s="338"/>
      <c r="AA107" s="338"/>
      <c r="AB107" s="338"/>
      <c r="AC107" s="338"/>
      <c r="AD107" s="335"/>
      <c r="AE107" s="348"/>
      <c r="AF107" s="347"/>
      <c r="AG107" s="60"/>
      <c r="AH107" s="60"/>
      <c r="AI107" s="146"/>
      <c r="AJ107" s="53"/>
      <c r="AK107" s="166"/>
      <c r="AM107" s="338"/>
      <c r="AN107" s="338"/>
      <c r="AO107" s="338"/>
      <c r="AP107" s="338"/>
      <c r="AQ107" s="338"/>
      <c r="AR107" s="338"/>
      <c r="AS107" s="338"/>
      <c r="AT107" s="338"/>
      <c r="AU107" s="338"/>
      <c r="AV107" s="338"/>
      <c r="AW107" s="335"/>
      <c r="AX107" s="348"/>
      <c r="AY107" s="349"/>
      <c r="AZ107" s="350"/>
      <c r="BA107" s="350"/>
      <c r="BB107" s="350"/>
      <c r="BC107" s="166"/>
      <c r="BD107" s="166"/>
    </row>
    <row r="108" spans="20:56">
      <c r="T108" s="338"/>
      <c r="U108" s="338"/>
      <c r="V108" s="338"/>
      <c r="W108" s="338"/>
      <c r="X108" s="338"/>
      <c r="Y108" s="338"/>
      <c r="Z108" s="338"/>
      <c r="AA108" s="338"/>
      <c r="AB108" s="338"/>
      <c r="AC108" s="338"/>
      <c r="AD108" s="335"/>
      <c r="AE108" s="338"/>
      <c r="AF108" s="347"/>
      <c r="AG108" s="60"/>
      <c r="AH108" s="60"/>
      <c r="AI108" s="146"/>
      <c r="AJ108" s="53"/>
      <c r="AK108" s="166"/>
      <c r="AM108" s="338"/>
      <c r="AN108" s="338"/>
      <c r="AO108" s="338"/>
      <c r="AP108" s="338"/>
      <c r="AQ108" s="338"/>
      <c r="AR108" s="338"/>
      <c r="AS108" s="338"/>
      <c r="AT108" s="338"/>
      <c r="AU108" s="338"/>
      <c r="AV108" s="338"/>
      <c r="AW108" s="335"/>
      <c r="AX108" s="338"/>
      <c r="AY108" s="349"/>
      <c r="AZ108" s="350"/>
      <c r="BA108" s="350"/>
      <c r="BB108" s="350"/>
      <c r="BC108" s="166"/>
      <c r="BD108" s="166"/>
    </row>
    <row r="109" spans="20:56">
      <c r="T109" s="338"/>
      <c r="U109" s="338"/>
      <c r="V109" s="338"/>
      <c r="W109" s="338"/>
      <c r="X109" s="338"/>
      <c r="Y109" s="338"/>
      <c r="Z109" s="338"/>
      <c r="AA109" s="338"/>
      <c r="AB109" s="338"/>
      <c r="AC109" s="338"/>
      <c r="AD109" s="335"/>
      <c r="AE109" s="338"/>
      <c r="AF109" s="347"/>
      <c r="AG109" s="60"/>
      <c r="AH109" s="60"/>
      <c r="AI109" s="146"/>
      <c r="AJ109" s="53"/>
      <c r="AK109" s="166"/>
      <c r="AM109" s="338"/>
      <c r="AN109" s="338"/>
      <c r="AO109" s="338"/>
      <c r="AP109" s="338"/>
      <c r="AQ109" s="338"/>
      <c r="AR109" s="338"/>
      <c r="AS109" s="338"/>
      <c r="AT109" s="338"/>
      <c r="AU109" s="338"/>
      <c r="AV109" s="338"/>
      <c r="AW109" s="335"/>
      <c r="AX109" s="338"/>
      <c r="AY109" s="349"/>
      <c r="AZ109" s="350"/>
      <c r="BA109" s="350"/>
      <c r="BB109" s="350"/>
      <c r="BC109" s="166"/>
      <c r="BD109" s="166"/>
    </row>
    <row r="110" spans="20:56">
      <c r="T110" s="338"/>
      <c r="U110" s="338"/>
      <c r="V110" s="338"/>
      <c r="W110" s="338"/>
      <c r="X110" s="338"/>
      <c r="Y110" s="338"/>
      <c r="Z110" s="338"/>
      <c r="AA110" s="338"/>
      <c r="AB110" s="338"/>
      <c r="AC110" s="338"/>
      <c r="AD110" s="335"/>
      <c r="AE110" s="338"/>
      <c r="AF110" s="347"/>
      <c r="AG110" s="60"/>
      <c r="AH110" s="60"/>
      <c r="AI110" s="146"/>
      <c r="AJ110" s="53"/>
      <c r="AK110" s="166"/>
      <c r="AM110" s="338"/>
      <c r="AN110" s="338"/>
      <c r="AO110" s="338"/>
      <c r="AP110" s="338"/>
      <c r="AQ110" s="338"/>
      <c r="AR110" s="338"/>
      <c r="AS110" s="338"/>
      <c r="AT110" s="338"/>
      <c r="AU110" s="338"/>
      <c r="AV110" s="338"/>
      <c r="AW110" s="335"/>
      <c r="AX110" s="338"/>
      <c r="AY110" s="349"/>
      <c r="AZ110" s="350"/>
      <c r="BA110" s="350"/>
      <c r="BB110" s="350"/>
      <c r="BC110" s="166"/>
      <c r="BD110" s="166"/>
    </row>
    <row r="111" spans="20:56">
      <c r="T111" s="338"/>
      <c r="U111" s="338"/>
      <c r="V111" s="338"/>
      <c r="W111" s="338"/>
      <c r="X111" s="338"/>
      <c r="Y111" s="338"/>
      <c r="Z111" s="338"/>
      <c r="AA111" s="338"/>
      <c r="AB111" s="338"/>
      <c r="AC111" s="338"/>
      <c r="AD111" s="335"/>
      <c r="AE111" s="338"/>
      <c r="AF111" s="347"/>
      <c r="AG111" s="60"/>
      <c r="AH111" s="60"/>
      <c r="AI111" s="146"/>
      <c r="AJ111" s="53"/>
      <c r="AK111" s="166"/>
      <c r="AM111" s="338"/>
      <c r="AN111" s="338"/>
      <c r="AO111" s="338"/>
      <c r="AP111" s="338"/>
      <c r="AQ111" s="338"/>
      <c r="AR111" s="338"/>
      <c r="AS111" s="338"/>
      <c r="AT111" s="338"/>
      <c r="AU111" s="338"/>
      <c r="AV111" s="338"/>
      <c r="AW111" s="335"/>
      <c r="AX111" s="338"/>
      <c r="AY111" s="349"/>
      <c r="AZ111" s="350"/>
      <c r="BA111" s="350"/>
      <c r="BB111" s="350"/>
      <c r="BC111" s="166"/>
      <c r="BD111" s="166"/>
    </row>
    <row r="112" spans="20:56">
      <c r="T112" s="338"/>
      <c r="U112" s="338"/>
      <c r="V112" s="338"/>
      <c r="W112" s="338"/>
      <c r="X112" s="338"/>
      <c r="Y112" s="338"/>
      <c r="Z112" s="338"/>
      <c r="AA112" s="338"/>
      <c r="AB112" s="338"/>
      <c r="AC112" s="338"/>
      <c r="AD112" s="335"/>
      <c r="AE112" s="338"/>
      <c r="AF112" s="347"/>
      <c r="AG112" s="60"/>
      <c r="AH112" s="60"/>
      <c r="AI112" s="146"/>
      <c r="AJ112" s="53"/>
      <c r="AK112" s="166"/>
      <c r="AM112" s="338"/>
      <c r="AN112" s="338"/>
      <c r="AO112" s="338"/>
      <c r="AP112" s="338"/>
      <c r="AQ112" s="338"/>
      <c r="AR112" s="338"/>
      <c r="AS112" s="338"/>
      <c r="AT112" s="338"/>
      <c r="AU112" s="338"/>
      <c r="AV112" s="338"/>
      <c r="AW112" s="335"/>
      <c r="AX112" s="338"/>
      <c r="AY112" s="349"/>
      <c r="AZ112" s="350"/>
      <c r="BA112" s="350"/>
      <c r="BB112" s="350"/>
      <c r="BC112" s="166"/>
      <c r="BD112" s="166"/>
    </row>
    <row r="113" spans="20:56">
      <c r="T113" s="338"/>
      <c r="U113" s="338"/>
      <c r="V113" s="338"/>
      <c r="W113" s="338"/>
      <c r="X113" s="338"/>
      <c r="Y113" s="338"/>
      <c r="Z113" s="338"/>
      <c r="AA113" s="338"/>
      <c r="AB113" s="338"/>
      <c r="AC113" s="338"/>
      <c r="AD113" s="335"/>
      <c r="AE113" s="338"/>
      <c r="AF113" s="347"/>
      <c r="AG113" s="60"/>
      <c r="AH113" s="60"/>
      <c r="AI113" s="146"/>
      <c r="AJ113" s="53"/>
      <c r="AK113" s="166"/>
      <c r="AM113" s="338"/>
      <c r="AN113" s="338"/>
      <c r="AO113" s="338"/>
      <c r="AP113" s="338"/>
      <c r="AQ113" s="338"/>
      <c r="AR113" s="338"/>
      <c r="AS113" s="338"/>
      <c r="AT113" s="338"/>
      <c r="AU113" s="338"/>
      <c r="AV113" s="338"/>
      <c r="AW113" s="335"/>
      <c r="AX113" s="338"/>
      <c r="AY113" s="349"/>
      <c r="AZ113" s="350"/>
      <c r="BA113" s="350"/>
      <c r="BB113" s="350"/>
      <c r="BC113" s="166"/>
      <c r="BD113" s="166"/>
    </row>
    <row r="114" spans="20:56">
      <c r="T114" s="338"/>
      <c r="U114" s="338"/>
      <c r="V114" s="338"/>
      <c r="W114" s="338"/>
      <c r="X114" s="338"/>
      <c r="Y114" s="338"/>
      <c r="Z114" s="338"/>
      <c r="AA114" s="338"/>
      <c r="AB114" s="338"/>
      <c r="AC114" s="338"/>
      <c r="AD114" s="335"/>
      <c r="AE114" s="338"/>
      <c r="AF114" s="347"/>
      <c r="AG114" s="60"/>
      <c r="AH114" s="60"/>
      <c r="AI114" s="146"/>
      <c r="AJ114" s="53"/>
      <c r="AK114" s="166"/>
      <c r="AM114" s="338"/>
      <c r="AN114" s="338"/>
      <c r="AO114" s="338"/>
      <c r="AP114" s="338"/>
      <c r="AQ114" s="338"/>
      <c r="AR114" s="338"/>
      <c r="AS114" s="338"/>
      <c r="AT114" s="338"/>
      <c r="AU114" s="338"/>
      <c r="AV114" s="338"/>
      <c r="AW114" s="335"/>
      <c r="AX114" s="338"/>
      <c r="AY114" s="349"/>
      <c r="AZ114" s="350"/>
      <c r="BA114" s="350"/>
      <c r="BB114" s="350"/>
      <c r="BC114" s="166"/>
      <c r="BD114" s="166"/>
    </row>
    <row r="115" spans="20:56">
      <c r="T115" s="338"/>
      <c r="U115" s="338"/>
      <c r="V115" s="338"/>
      <c r="W115" s="338"/>
      <c r="X115" s="338"/>
      <c r="Y115" s="338"/>
      <c r="Z115" s="338"/>
      <c r="AA115" s="338"/>
      <c r="AB115" s="338"/>
      <c r="AC115" s="338"/>
      <c r="AD115" s="335"/>
      <c r="AE115" s="338"/>
      <c r="AF115" s="347"/>
      <c r="AG115" s="60"/>
      <c r="AH115" s="60"/>
      <c r="AI115" s="146"/>
      <c r="AJ115" s="53"/>
      <c r="AK115" s="166"/>
      <c r="AM115" s="338"/>
      <c r="AN115" s="338"/>
      <c r="AO115" s="338"/>
      <c r="AP115" s="338"/>
      <c r="AQ115" s="338"/>
      <c r="AR115" s="338"/>
      <c r="AS115" s="338"/>
      <c r="AT115" s="338"/>
      <c r="AU115" s="338"/>
      <c r="AV115" s="338"/>
      <c r="AW115" s="335"/>
      <c r="AX115" s="338"/>
      <c r="AY115" s="349"/>
      <c r="AZ115" s="350"/>
      <c r="BA115" s="350"/>
      <c r="BB115" s="350"/>
      <c r="BC115" s="166"/>
      <c r="BD115" s="166"/>
    </row>
    <row r="116" spans="20:56">
      <c r="T116" s="338"/>
      <c r="U116" s="338"/>
      <c r="V116" s="338"/>
      <c r="W116" s="338"/>
      <c r="X116" s="338"/>
      <c r="Y116" s="338"/>
      <c r="Z116" s="338"/>
      <c r="AA116" s="338"/>
      <c r="AB116" s="338"/>
      <c r="AC116" s="338"/>
      <c r="AD116" s="335"/>
      <c r="AE116" s="338"/>
      <c r="AF116" s="347"/>
      <c r="AG116" s="60"/>
      <c r="AH116" s="60"/>
      <c r="AI116" s="146"/>
      <c r="AJ116" s="53"/>
      <c r="AK116" s="166"/>
      <c r="AM116" s="338"/>
      <c r="AN116" s="338"/>
      <c r="AO116" s="338"/>
      <c r="AP116" s="338"/>
      <c r="AQ116" s="338"/>
      <c r="AR116" s="338"/>
      <c r="AS116" s="338"/>
      <c r="AT116" s="338"/>
      <c r="AU116" s="338"/>
      <c r="AV116" s="338"/>
      <c r="AW116" s="335"/>
      <c r="AX116" s="338"/>
      <c r="AY116" s="349"/>
      <c r="AZ116" s="350"/>
      <c r="BA116" s="350"/>
      <c r="BB116" s="350"/>
      <c r="BC116" s="166"/>
      <c r="BD116" s="166"/>
    </row>
    <row r="117" spans="20:56">
      <c r="T117" s="338"/>
      <c r="U117" s="338"/>
      <c r="V117" s="338"/>
      <c r="W117" s="338"/>
      <c r="X117" s="338"/>
      <c r="Y117" s="338"/>
      <c r="Z117" s="338"/>
      <c r="AA117" s="338"/>
      <c r="AB117" s="338"/>
      <c r="AC117" s="338"/>
      <c r="AD117" s="335"/>
      <c r="AE117" s="338"/>
      <c r="AF117" s="347"/>
      <c r="AG117" s="60"/>
      <c r="AH117" s="60"/>
      <c r="AI117" s="146"/>
      <c r="AJ117" s="53"/>
      <c r="AK117" s="166"/>
      <c r="AM117" s="338"/>
      <c r="AN117" s="338"/>
      <c r="AO117" s="338"/>
      <c r="AP117" s="338"/>
      <c r="AQ117" s="338"/>
      <c r="AR117" s="338"/>
      <c r="AS117" s="338"/>
      <c r="AT117" s="338"/>
      <c r="AU117" s="338"/>
      <c r="AV117" s="338"/>
      <c r="AW117" s="335"/>
      <c r="AX117" s="338"/>
      <c r="AY117" s="349"/>
      <c r="AZ117" s="350"/>
      <c r="BA117" s="350"/>
      <c r="BB117" s="350"/>
      <c r="BC117" s="166"/>
      <c r="BD117" s="166"/>
    </row>
    <row r="118" spans="20:56">
      <c r="T118" s="338"/>
      <c r="U118" s="338"/>
      <c r="V118" s="338"/>
      <c r="W118" s="338"/>
      <c r="X118" s="338"/>
      <c r="Y118" s="338"/>
      <c r="Z118" s="338"/>
      <c r="AA118" s="338"/>
      <c r="AB118" s="338"/>
      <c r="AC118" s="338"/>
      <c r="AD118" s="335"/>
      <c r="AE118" s="338"/>
      <c r="AF118" s="347"/>
      <c r="AG118" s="60"/>
      <c r="AH118" s="60"/>
      <c r="AI118" s="146"/>
      <c r="AJ118" s="53"/>
      <c r="AK118" s="166"/>
      <c r="AM118" s="338"/>
      <c r="AN118" s="338"/>
      <c r="AO118" s="338"/>
      <c r="AP118" s="338"/>
      <c r="AQ118" s="338"/>
      <c r="AR118" s="338"/>
      <c r="AS118" s="338"/>
      <c r="AT118" s="338"/>
      <c r="AU118" s="338"/>
      <c r="AV118" s="338"/>
      <c r="AW118" s="335"/>
      <c r="AX118" s="338"/>
      <c r="AY118" s="349"/>
      <c r="AZ118" s="350"/>
      <c r="BA118" s="350"/>
      <c r="BB118" s="350"/>
      <c r="BC118" s="166"/>
      <c r="BD118" s="166"/>
    </row>
    <row r="119" spans="20:56">
      <c r="T119" s="338"/>
      <c r="U119" s="338"/>
      <c r="V119" s="338"/>
      <c r="W119" s="338"/>
      <c r="X119" s="338"/>
      <c r="Y119" s="338"/>
      <c r="Z119" s="338"/>
      <c r="AA119" s="338"/>
      <c r="AB119" s="338"/>
      <c r="AC119" s="338"/>
      <c r="AD119" s="335"/>
      <c r="AE119" s="338"/>
      <c r="AF119" s="347"/>
      <c r="AG119" s="60"/>
      <c r="AH119" s="60"/>
      <c r="AI119" s="146"/>
      <c r="AJ119" s="53"/>
      <c r="AK119" s="166"/>
      <c r="AM119" s="338"/>
      <c r="AN119" s="338"/>
      <c r="AO119" s="338"/>
      <c r="AP119" s="338"/>
      <c r="AQ119" s="338"/>
      <c r="AR119" s="338"/>
      <c r="AS119" s="338"/>
      <c r="AT119" s="338"/>
      <c r="AU119" s="338"/>
      <c r="AV119" s="338"/>
      <c r="AW119" s="335"/>
      <c r="AX119" s="338"/>
      <c r="AY119" s="349"/>
      <c r="AZ119" s="350"/>
      <c r="BA119" s="350"/>
      <c r="BB119" s="350"/>
      <c r="BC119" s="166"/>
      <c r="BD119" s="166"/>
    </row>
    <row r="120" spans="20:56">
      <c r="T120" s="338"/>
      <c r="U120" s="338"/>
      <c r="V120" s="338"/>
      <c r="W120" s="338"/>
      <c r="X120" s="338"/>
      <c r="Y120" s="338"/>
      <c r="Z120" s="338"/>
      <c r="AA120" s="338"/>
      <c r="AB120" s="338"/>
      <c r="AC120" s="338"/>
      <c r="AD120" s="335"/>
      <c r="AE120" s="338"/>
      <c r="AF120" s="347"/>
      <c r="AG120" s="60"/>
      <c r="AH120" s="60"/>
      <c r="AI120" s="146"/>
      <c r="AJ120" s="53"/>
      <c r="AK120" s="166"/>
      <c r="AM120" s="338"/>
      <c r="AN120" s="338"/>
      <c r="AO120" s="338"/>
      <c r="AP120" s="338"/>
      <c r="AQ120" s="338"/>
      <c r="AR120" s="338"/>
      <c r="AS120" s="338"/>
      <c r="AT120" s="338"/>
      <c r="AU120" s="338"/>
      <c r="AV120" s="338"/>
      <c r="AW120" s="335"/>
      <c r="AX120" s="338"/>
      <c r="AY120" s="349"/>
      <c r="AZ120" s="350"/>
      <c r="BA120" s="350"/>
      <c r="BB120" s="350"/>
      <c r="BC120" s="166"/>
      <c r="BD120" s="166"/>
    </row>
    <row r="121" spans="20:56">
      <c r="T121" s="338"/>
      <c r="U121" s="338"/>
      <c r="V121" s="338"/>
      <c r="W121" s="338"/>
      <c r="X121" s="338"/>
      <c r="Y121" s="338"/>
      <c r="Z121" s="338"/>
      <c r="AA121" s="338"/>
      <c r="AB121" s="338"/>
      <c r="AC121" s="338"/>
      <c r="AD121" s="335"/>
      <c r="AE121" s="338"/>
      <c r="AF121" s="347"/>
      <c r="AG121" s="60"/>
      <c r="AH121" s="60"/>
      <c r="AI121" s="146"/>
      <c r="AJ121" s="53"/>
      <c r="AK121" s="166"/>
      <c r="AM121" s="338"/>
      <c r="AN121" s="338"/>
      <c r="AO121" s="338"/>
      <c r="AP121" s="338"/>
      <c r="AQ121" s="338"/>
      <c r="AR121" s="338"/>
      <c r="AS121" s="338"/>
      <c r="AT121" s="338"/>
      <c r="AU121" s="338"/>
      <c r="AV121" s="338"/>
      <c r="AW121" s="335"/>
      <c r="AX121" s="338"/>
      <c r="AY121" s="349"/>
      <c r="AZ121" s="350"/>
      <c r="BA121" s="350"/>
      <c r="BB121" s="350"/>
      <c r="BC121" s="166"/>
      <c r="BD121" s="166"/>
    </row>
    <row r="122" spans="20:56">
      <c r="T122" s="338"/>
      <c r="U122" s="338"/>
      <c r="V122" s="338"/>
      <c r="W122" s="338"/>
      <c r="X122" s="338"/>
      <c r="Y122" s="338"/>
      <c r="Z122" s="338"/>
      <c r="AA122" s="338"/>
      <c r="AB122" s="338"/>
      <c r="AC122" s="338"/>
      <c r="AD122" s="335"/>
      <c r="AE122" s="338"/>
      <c r="AF122" s="347"/>
      <c r="AG122" s="60"/>
      <c r="AH122" s="60"/>
      <c r="AI122" s="146"/>
      <c r="AJ122" s="53"/>
      <c r="AK122" s="166"/>
      <c r="AM122" s="338"/>
      <c r="AN122" s="338"/>
      <c r="AO122" s="338"/>
      <c r="AP122" s="338"/>
      <c r="AQ122" s="338"/>
      <c r="AR122" s="338"/>
      <c r="AS122" s="338"/>
      <c r="AT122" s="338"/>
      <c r="AU122" s="338"/>
      <c r="AV122" s="338"/>
      <c r="AW122" s="335"/>
      <c r="AX122" s="338"/>
      <c r="AY122" s="349"/>
      <c r="AZ122" s="350"/>
      <c r="BA122" s="350"/>
      <c r="BB122" s="350"/>
      <c r="BC122" s="166"/>
      <c r="BD122" s="166"/>
    </row>
    <row r="123" spans="20:56">
      <c r="T123" s="338"/>
      <c r="U123" s="338"/>
      <c r="V123" s="338"/>
      <c r="W123" s="338"/>
      <c r="X123" s="338"/>
      <c r="Y123" s="338"/>
      <c r="Z123" s="338"/>
      <c r="AA123" s="338"/>
      <c r="AB123" s="338"/>
      <c r="AC123" s="338"/>
      <c r="AD123" s="335"/>
      <c r="AE123" s="338"/>
      <c r="AF123" s="347"/>
      <c r="AG123" s="60"/>
      <c r="AH123" s="60"/>
      <c r="AI123" s="146"/>
      <c r="AJ123" s="53"/>
      <c r="AK123" s="166"/>
      <c r="AM123" s="338"/>
      <c r="AN123" s="338"/>
      <c r="AO123" s="338"/>
      <c r="AP123" s="338"/>
      <c r="AQ123" s="338"/>
      <c r="AR123" s="338"/>
      <c r="AS123" s="338"/>
      <c r="AT123" s="338"/>
      <c r="AU123" s="338"/>
      <c r="AV123" s="338"/>
      <c r="AW123" s="335"/>
      <c r="AX123" s="338"/>
      <c r="AY123" s="349"/>
      <c r="AZ123" s="350"/>
      <c r="BA123" s="350"/>
      <c r="BB123" s="350"/>
      <c r="BC123" s="166"/>
      <c r="BD123" s="166"/>
    </row>
    <row r="124" spans="20:56">
      <c r="T124" s="338"/>
      <c r="U124" s="338"/>
      <c r="V124" s="338"/>
      <c r="W124" s="338"/>
      <c r="X124" s="338"/>
      <c r="Y124" s="338"/>
      <c r="Z124" s="338"/>
      <c r="AA124" s="338"/>
      <c r="AB124" s="338"/>
      <c r="AC124" s="338"/>
      <c r="AD124" s="335"/>
      <c r="AE124" s="338"/>
      <c r="AF124" s="347"/>
      <c r="AG124" s="60"/>
      <c r="AH124" s="60"/>
      <c r="AI124" s="146"/>
      <c r="AJ124" s="53"/>
      <c r="AK124" s="166"/>
      <c r="AM124" s="338"/>
      <c r="AN124" s="338"/>
      <c r="AO124" s="338"/>
      <c r="AP124" s="338"/>
      <c r="AQ124" s="338"/>
      <c r="AR124" s="338"/>
      <c r="AS124" s="338"/>
      <c r="AT124" s="338"/>
      <c r="AU124" s="338"/>
      <c r="AV124" s="338"/>
      <c r="AW124" s="335"/>
      <c r="AX124" s="338"/>
      <c r="AY124" s="349"/>
      <c r="AZ124" s="350"/>
      <c r="BA124" s="350"/>
      <c r="BB124" s="350"/>
      <c r="BC124" s="166"/>
      <c r="BD124" s="166"/>
    </row>
    <row r="125" spans="20:56">
      <c r="T125" s="338"/>
      <c r="U125" s="338"/>
      <c r="V125" s="338"/>
      <c r="W125" s="338"/>
      <c r="X125" s="338"/>
      <c r="Y125" s="338"/>
      <c r="Z125" s="338"/>
      <c r="AA125" s="338"/>
      <c r="AB125" s="338"/>
      <c r="AC125" s="338"/>
      <c r="AD125" s="335"/>
      <c r="AE125" s="338"/>
      <c r="AF125" s="347"/>
      <c r="AG125" s="60"/>
      <c r="AH125" s="60"/>
      <c r="AI125" s="146"/>
      <c r="AJ125" s="53"/>
      <c r="AK125" s="166"/>
      <c r="AM125" s="338"/>
      <c r="AN125" s="338"/>
      <c r="AO125" s="338"/>
      <c r="AP125" s="338"/>
      <c r="AQ125" s="338"/>
      <c r="AR125" s="338"/>
      <c r="AS125" s="338"/>
      <c r="AT125" s="338"/>
      <c r="AU125" s="338"/>
      <c r="AV125" s="338"/>
      <c r="AW125" s="335"/>
      <c r="AX125" s="338"/>
      <c r="AY125" s="349"/>
      <c r="AZ125" s="350"/>
      <c r="BA125" s="350"/>
      <c r="BB125" s="350"/>
      <c r="BC125" s="166"/>
      <c r="BD125" s="166"/>
    </row>
    <row r="126" spans="20:56">
      <c r="T126" s="338"/>
      <c r="U126" s="338"/>
      <c r="V126" s="338"/>
      <c r="W126" s="338"/>
      <c r="X126" s="338"/>
      <c r="Y126" s="338"/>
      <c r="Z126" s="338"/>
      <c r="AA126" s="338"/>
      <c r="AB126" s="338"/>
      <c r="AC126" s="338"/>
      <c r="AD126" s="335"/>
      <c r="AE126" s="338"/>
      <c r="AF126" s="347"/>
      <c r="AG126" s="60"/>
      <c r="AH126" s="60"/>
      <c r="AI126" s="146"/>
      <c r="AJ126" s="53"/>
      <c r="AK126" s="166"/>
      <c r="AM126" s="338"/>
      <c r="AN126" s="338"/>
      <c r="AO126" s="338"/>
      <c r="AP126" s="338"/>
      <c r="AQ126" s="338"/>
      <c r="AR126" s="338"/>
      <c r="AS126" s="338"/>
      <c r="AT126" s="338"/>
      <c r="AU126" s="338"/>
      <c r="AV126" s="338"/>
      <c r="AW126" s="335"/>
      <c r="AX126" s="338"/>
      <c r="AY126" s="349"/>
      <c r="AZ126" s="350"/>
      <c r="BA126" s="350"/>
      <c r="BB126" s="350"/>
      <c r="BC126" s="166"/>
      <c r="BD126" s="166"/>
    </row>
    <row r="127" spans="20:56">
      <c r="T127" s="338"/>
      <c r="U127" s="338"/>
      <c r="V127" s="338"/>
      <c r="W127" s="338"/>
      <c r="X127" s="338"/>
      <c r="Y127" s="338"/>
      <c r="Z127" s="338"/>
      <c r="AA127" s="338"/>
      <c r="AB127" s="338"/>
      <c r="AC127" s="338"/>
      <c r="AD127" s="335"/>
      <c r="AE127" s="338"/>
      <c r="AF127" s="347"/>
      <c r="AG127" s="60"/>
      <c r="AH127" s="60"/>
      <c r="AI127" s="146"/>
      <c r="AJ127" s="53"/>
      <c r="AK127" s="166"/>
      <c r="AM127" s="338"/>
      <c r="AN127" s="338"/>
      <c r="AO127" s="338"/>
      <c r="AP127" s="338"/>
      <c r="AQ127" s="338"/>
      <c r="AR127" s="338"/>
      <c r="AS127" s="338"/>
      <c r="AT127" s="338"/>
      <c r="AU127" s="338"/>
      <c r="AV127" s="338"/>
      <c r="AW127" s="335"/>
      <c r="AX127" s="338"/>
      <c r="AY127" s="349"/>
      <c r="AZ127" s="350"/>
      <c r="BA127" s="350"/>
      <c r="BB127" s="350"/>
      <c r="BC127" s="166"/>
      <c r="BD127" s="166"/>
    </row>
    <row r="128" spans="20:56">
      <c r="T128" s="338"/>
      <c r="U128" s="338"/>
      <c r="V128" s="338"/>
      <c r="W128" s="338"/>
      <c r="X128" s="338"/>
      <c r="Y128" s="338"/>
      <c r="Z128" s="338"/>
      <c r="AA128" s="338"/>
      <c r="AB128" s="338"/>
      <c r="AC128" s="338"/>
      <c r="AD128" s="335"/>
      <c r="AE128" s="338"/>
      <c r="AF128" s="347"/>
      <c r="AG128" s="60"/>
      <c r="AH128" s="60"/>
      <c r="AI128" s="146"/>
      <c r="AJ128" s="53"/>
      <c r="AK128" s="166"/>
      <c r="AM128" s="338"/>
      <c r="AN128" s="338"/>
      <c r="AO128" s="338"/>
      <c r="AP128" s="338"/>
      <c r="AQ128" s="338"/>
      <c r="AR128" s="338"/>
      <c r="AS128" s="338"/>
      <c r="AT128" s="338"/>
      <c r="AU128" s="338"/>
      <c r="AV128" s="338"/>
      <c r="AW128" s="335"/>
      <c r="AX128" s="338"/>
      <c r="AY128" s="349"/>
      <c r="AZ128" s="350"/>
      <c r="BA128" s="350"/>
      <c r="BB128" s="350"/>
      <c r="BC128" s="166"/>
      <c r="BD128" s="166"/>
    </row>
    <row r="129" spans="20:56">
      <c r="T129" s="338"/>
      <c r="U129" s="338"/>
      <c r="V129" s="338"/>
      <c r="W129" s="338"/>
      <c r="X129" s="338"/>
      <c r="Y129" s="338"/>
      <c r="Z129" s="338"/>
      <c r="AA129" s="338"/>
      <c r="AB129" s="338"/>
      <c r="AC129" s="338"/>
      <c r="AD129" s="335"/>
      <c r="AE129" s="338"/>
      <c r="AF129" s="347"/>
      <c r="AG129" s="60"/>
      <c r="AH129" s="60"/>
      <c r="AI129" s="146"/>
      <c r="AJ129" s="53"/>
      <c r="AK129" s="166"/>
      <c r="AM129" s="338"/>
      <c r="AN129" s="338"/>
      <c r="AO129" s="338"/>
      <c r="AP129" s="338"/>
      <c r="AQ129" s="338"/>
      <c r="AR129" s="338"/>
      <c r="AS129" s="338"/>
      <c r="AT129" s="338"/>
      <c r="AU129" s="338"/>
      <c r="AV129" s="338"/>
      <c r="AW129" s="335"/>
      <c r="AX129" s="338"/>
      <c r="AY129" s="349"/>
      <c r="AZ129" s="350"/>
      <c r="BA129" s="350"/>
      <c r="BB129" s="350"/>
      <c r="BC129" s="166"/>
      <c r="BD129" s="166"/>
    </row>
    <row r="130" spans="20:56">
      <c r="T130" s="338"/>
      <c r="U130" s="338"/>
      <c r="V130" s="338"/>
      <c r="W130" s="338"/>
      <c r="X130" s="338"/>
      <c r="Y130" s="338"/>
      <c r="Z130" s="338"/>
      <c r="AA130" s="338"/>
      <c r="AB130" s="338"/>
      <c r="AC130" s="338"/>
      <c r="AD130" s="335"/>
      <c r="AE130" s="338"/>
      <c r="AF130" s="347"/>
      <c r="AG130" s="60"/>
      <c r="AH130" s="60"/>
      <c r="AI130" s="146"/>
      <c r="AJ130" s="53"/>
      <c r="AK130" s="166"/>
      <c r="AM130" s="338"/>
      <c r="AN130" s="338"/>
      <c r="AO130" s="338"/>
      <c r="AP130" s="338"/>
      <c r="AQ130" s="338"/>
      <c r="AR130" s="338"/>
      <c r="AS130" s="338"/>
      <c r="AT130" s="338"/>
      <c r="AU130" s="338"/>
      <c r="AV130" s="338"/>
      <c r="AW130" s="335"/>
      <c r="AX130" s="338"/>
      <c r="AY130" s="349"/>
      <c r="AZ130" s="350"/>
      <c r="BA130" s="350"/>
      <c r="BB130" s="350"/>
      <c r="BC130" s="166"/>
      <c r="BD130" s="166"/>
    </row>
    <row r="131" spans="20:56">
      <c r="T131" s="338"/>
      <c r="U131" s="338"/>
      <c r="V131" s="338"/>
      <c r="W131" s="338"/>
      <c r="X131" s="338"/>
      <c r="Y131" s="338"/>
      <c r="Z131" s="338"/>
      <c r="AA131" s="338"/>
      <c r="AB131" s="338"/>
      <c r="AC131" s="338"/>
      <c r="AD131" s="335"/>
      <c r="AE131" s="338"/>
      <c r="AF131" s="347"/>
      <c r="AG131" s="60"/>
      <c r="AH131" s="60"/>
      <c r="AI131" s="146"/>
      <c r="AJ131" s="53"/>
      <c r="AK131" s="166"/>
      <c r="AM131" s="338"/>
      <c r="AN131" s="338"/>
      <c r="AO131" s="338"/>
      <c r="AP131" s="338"/>
      <c r="AQ131" s="338"/>
      <c r="AR131" s="338"/>
      <c r="AS131" s="338"/>
      <c r="AT131" s="338"/>
      <c r="AU131" s="338"/>
      <c r="AV131" s="338"/>
      <c r="AW131" s="335"/>
      <c r="AX131" s="338"/>
      <c r="AY131" s="349"/>
      <c r="AZ131" s="350"/>
      <c r="BA131" s="350"/>
      <c r="BB131" s="350"/>
      <c r="BC131" s="166"/>
      <c r="BD131" s="166"/>
    </row>
    <row r="132" spans="20:56">
      <c r="T132" s="338"/>
      <c r="U132" s="338"/>
      <c r="V132" s="338"/>
      <c r="W132" s="338"/>
      <c r="X132" s="338"/>
      <c r="Y132" s="338"/>
      <c r="Z132" s="338"/>
      <c r="AA132" s="338"/>
      <c r="AB132" s="338"/>
      <c r="AC132" s="338"/>
      <c r="AD132" s="335"/>
      <c r="AE132" s="338"/>
      <c r="AF132" s="347"/>
      <c r="AG132" s="60"/>
      <c r="AH132" s="60"/>
      <c r="AI132" s="146"/>
      <c r="AJ132" s="53"/>
      <c r="AK132" s="166"/>
      <c r="AM132" s="338"/>
      <c r="AN132" s="338"/>
      <c r="AO132" s="338"/>
      <c r="AP132" s="338"/>
      <c r="AQ132" s="338"/>
      <c r="AR132" s="338"/>
      <c r="AS132" s="338"/>
      <c r="AT132" s="338"/>
      <c r="AU132" s="338"/>
      <c r="AV132" s="338"/>
      <c r="AW132" s="335"/>
      <c r="AX132" s="338"/>
      <c r="AY132" s="349"/>
      <c r="AZ132" s="350"/>
      <c r="BA132" s="350"/>
      <c r="BB132" s="350"/>
      <c r="BC132" s="166"/>
      <c r="BD132" s="166"/>
    </row>
    <row r="133" spans="20:56">
      <c r="T133" s="338"/>
      <c r="U133" s="338"/>
      <c r="V133" s="338"/>
      <c r="W133" s="338"/>
      <c r="X133" s="338"/>
      <c r="Y133" s="338"/>
      <c r="Z133" s="338"/>
      <c r="AA133" s="338"/>
      <c r="AB133" s="338"/>
      <c r="AC133" s="338"/>
      <c r="AD133" s="335"/>
      <c r="AE133" s="338"/>
      <c r="AF133" s="347"/>
      <c r="AG133" s="60"/>
      <c r="AH133" s="60"/>
      <c r="AI133" s="146"/>
      <c r="AJ133" s="53"/>
      <c r="AK133" s="166"/>
      <c r="AM133" s="338"/>
      <c r="AN133" s="338"/>
      <c r="AO133" s="338"/>
      <c r="AP133" s="338"/>
      <c r="AQ133" s="338"/>
      <c r="AR133" s="338"/>
      <c r="AS133" s="338"/>
      <c r="AT133" s="338"/>
      <c r="AU133" s="338"/>
      <c r="AV133" s="338"/>
      <c r="AW133" s="335"/>
      <c r="AX133" s="338"/>
      <c r="AY133" s="349"/>
      <c r="AZ133" s="350"/>
      <c r="BA133" s="350"/>
      <c r="BB133" s="350"/>
      <c r="BC133" s="166"/>
      <c r="BD133" s="166"/>
    </row>
  </sheetData>
  <mergeCells count="6">
    <mergeCell ref="N22:P22"/>
    <mergeCell ref="AG22:AI22"/>
    <mergeCell ref="BT22:BV22"/>
    <mergeCell ref="CL22:CN22"/>
    <mergeCell ref="DD22:DF22"/>
    <mergeCell ref="AZ22:BB22"/>
  </mergeCells>
  <phoneticPr fontId="15" type="noConversion"/>
  <conditionalFormatting sqref="D23">
    <cfRule type="cellIs" dxfId="54" priority="19" operator="equal">
      <formula>"Residencial"</formula>
    </cfRule>
    <cfRule type="cellIs" dxfId="53" priority="20" operator="equal">
      <formula>"Industrial"</formula>
    </cfRule>
    <cfRule type="cellIs" dxfId="52" priority="21" operator="equal">
      <formula>"Servicios"</formula>
    </cfRule>
  </conditionalFormatting>
  <conditionalFormatting sqref="U23">
    <cfRule type="cellIs" dxfId="51" priority="16" operator="equal">
      <formula>"Residencial"</formula>
    </cfRule>
    <cfRule type="cellIs" dxfId="50" priority="17" operator="equal">
      <formula>"Industrial"</formula>
    </cfRule>
    <cfRule type="cellIs" dxfId="49" priority="18" operator="equal">
      <formula>"Servicios"</formula>
    </cfRule>
  </conditionalFormatting>
  <conditionalFormatting sqref="BG23">
    <cfRule type="cellIs" dxfId="48" priority="13" operator="equal">
      <formula>"Residencial"</formula>
    </cfRule>
    <cfRule type="cellIs" dxfId="47" priority="14" operator="equal">
      <formula>"Industrial"</formula>
    </cfRule>
    <cfRule type="cellIs" dxfId="46" priority="15" operator="equal">
      <formula>"Servicios"</formula>
    </cfRule>
  </conditionalFormatting>
  <conditionalFormatting sqref="CA23">
    <cfRule type="cellIs" dxfId="45" priority="10" operator="equal">
      <formula>"Residencial"</formula>
    </cfRule>
    <cfRule type="cellIs" dxfId="44" priority="11" operator="equal">
      <formula>"Industrial"</formula>
    </cfRule>
    <cfRule type="cellIs" dxfId="43" priority="12" operator="equal">
      <formula>"Servicios"</formula>
    </cfRule>
  </conditionalFormatting>
  <conditionalFormatting sqref="CS23">
    <cfRule type="cellIs" dxfId="42" priority="7" operator="equal">
      <formula>"Residencial"</formula>
    </cfRule>
    <cfRule type="cellIs" dxfId="41" priority="8" operator="equal">
      <formula>"Industrial"</formula>
    </cfRule>
    <cfRule type="cellIs" dxfId="40" priority="9" operator="equal">
      <formula>"Servicios"</formula>
    </cfRule>
  </conditionalFormatting>
  <conditionalFormatting sqref="AN23">
    <cfRule type="cellIs" dxfId="39" priority="1" operator="equal">
      <formula>"Residencial"</formula>
    </cfRule>
    <cfRule type="cellIs" dxfId="38" priority="2" operator="equal">
      <formula>"Industrial"</formula>
    </cfRule>
    <cfRule type="cellIs" dxfId="37" priority="3" operator="equal">
      <formula>"Servicios"</formula>
    </cfRule>
  </conditionalFormatting>
  <dataValidations count="1">
    <dataValidation type="list" allowBlank="1" showInputMessage="1" showErrorMessage="1" sqref="BJ24" xr:uid="{00000000-0002-0000-0500-000000000000}">
      <formula1>"Eléctrico, Gasóleo A (B7), GNC, Híbrido"</formula1>
    </dataValidation>
  </dataValidations>
  <pageMargins left="0.7" right="0.7" top="0.75" bottom="0.75" header="0.3" footer="0.3"/>
  <pageSetup paperSize="9" orientation="portrait" r:id="rId1"/>
  <drawing r:id="rId2"/>
  <legacyDrawing r:id="rId3"/>
  <tableParts count="6">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500-000001000000}">
          <x14:formula1>
            <xm:f>Desplegables!$R$6:$R$9</xm:f>
          </x14:formula1>
          <xm:sqref>CH24 AC24 CZ24 BO24 AV24 L24</xm:sqref>
        </x14:dataValidation>
        <x14:dataValidation type="list" allowBlank="1" showInputMessage="1" showErrorMessage="1" xr:uid="{00000000-0002-0000-0500-000002000000}">
          <x14:formula1>
            <xm:f>Desplegables!$T$6:$T$8</xm:f>
          </x14:formula1>
          <xm:sqref>DB24</xm:sqref>
        </x14:dataValidation>
        <x14:dataValidation type="list" allowBlank="1" showInputMessage="1" showErrorMessage="1" xr:uid="{00000000-0002-0000-0500-000003000000}">
          <x14:formula1>
            <xm:f>Desplegables!$Q$6:$Q$17</xm:f>
          </x14:formula1>
          <xm:sqref>CY24 BN24 CG24 K24 AB24:AB72 AU24:AU72</xm:sqref>
        </x14:dataValidation>
        <x14:dataValidation type="list" allowBlank="1" showInputMessage="1" showErrorMessage="1" xr:uid="{00000000-0002-0000-0500-000005000000}">
          <x14:formula1>
            <xm:f>Desplegables!$T$6:$T$10</xm:f>
          </x14:formula1>
          <xm:sqref>BR24 CJ24 J24</xm:sqref>
        </x14:dataValidation>
        <x14:dataValidation type="list" allowBlank="1" showInputMessage="1" showErrorMessage="1" xr:uid="{00000000-0002-0000-0500-000006000000}">
          <x14:formula1>
            <xm:f>Desplegables!$P$6:$P$9</xm:f>
          </x14:formula1>
          <xm:sqref>CU24</xm:sqref>
        </x14:dataValidation>
        <x14:dataValidation type="list" allowBlank="1" showInputMessage="1" showErrorMessage="1" xr:uid="{00000000-0002-0000-0500-000007000000}">
          <x14:formula1>
            <xm:f>Desplegables!$M$6:$M$11</xm:f>
          </x14:formula1>
          <xm:sqref>W24 AP24</xm:sqref>
        </x14:dataValidation>
        <x14:dataValidation type="list" allowBlank="1" showInputMessage="1" showErrorMessage="1" xr:uid="{00000000-0002-0000-0500-000008000000}">
          <x14:formula1>
            <xm:f>Desplegables!$T$6:$T$9</xm:f>
          </x14:formula1>
          <xm:sqref>AE24 AX24</xm:sqref>
        </x14:dataValidation>
        <x14:dataValidation type="list" allowBlank="1" showInputMessage="1" showErrorMessage="1" xr:uid="{00000000-0002-0000-0500-000009000000}">
          <x14:formula1>
            <xm:f>Desplegables!$L$6:$L$9</xm:f>
          </x14:formula1>
          <xm:sqref>BI24</xm:sqref>
        </x14:dataValidation>
        <x14:dataValidation type="list" allowBlank="1" showInputMessage="1" showErrorMessage="1" xr:uid="{00000000-0002-0000-0500-00000A000000}">
          <x14:formula1>
            <xm:f>Desplegables!$O$6:$O$11</xm:f>
          </x14:formula1>
          <xm:sqref>CC24</xm:sqref>
        </x14:dataValidation>
        <x14:dataValidation type="list" allowBlank="1" showInputMessage="1" showErrorMessage="1" xr:uid="{1BAC01F8-2BF2-495F-B456-00C6282E1692}">
          <x14:formula1>
            <xm:f>Desplegables!$G$6:$G$7</xm:f>
          </x14:formula1>
          <xm:sqref>C24</xm:sqref>
        </x14:dataValidation>
        <x14:dataValidation type="list" allowBlank="1" showInputMessage="1" showErrorMessage="1" xr:uid="{272DD767-285C-47CA-A96F-598DC6E9B177}">
          <x14:formula1>
            <xm:f>Desplegables!$I$6:$I$13</xm:f>
          </x14:formula1>
          <xm:sqref>E24</xm:sqref>
        </x14:dataValidation>
        <x14:dataValidation type="list" allowBlank="1" showInputMessage="1" showErrorMessage="1" xr:uid="{CEA121A5-21A3-4D1F-9A76-567D1227C7F1}">
          <x14:formula1>
            <xm:f>Desplegables!$K$6:$K$14</xm:f>
          </x14:formula1>
          <xm:sqref>F24</xm:sqref>
        </x14:dataValidation>
        <x14:dataValidation type="list" allowBlank="1" showInputMessage="1" showErrorMessage="1" xr:uid="{00000000-0002-0000-0500-000004000000}">
          <x14:formula1>
            <xm:f>Desplegables!$J$12:$J$17</xm:f>
          </x14:formula1>
          <xm:sqref>CV24 AQ24 X24 CD24</xm:sqref>
        </x14:dataValidation>
        <x14:dataValidation type="list" allowBlank="1" showInputMessage="1" showErrorMessage="1" xr:uid="{741FC0EB-C836-4389-87BC-138E43A85803}">
          <x14:formula1>
            <xm:f>Desplegables!$J$6:$J$17</xm:f>
          </x14:formula1>
          <xm:sqref>G24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249977111117893"/>
  </sheetPr>
  <dimension ref="B4:BY45"/>
  <sheetViews>
    <sheetView topLeftCell="A6" zoomScale="90" zoomScaleNormal="90" workbookViewId="0">
      <selection activeCell="T24" sqref="T24"/>
    </sheetView>
  </sheetViews>
  <sheetFormatPr baseColWidth="10" defaultColWidth="10.88671875" defaultRowHeight="16.8"/>
  <cols>
    <col min="1" max="1" width="5.5546875" style="1" customWidth="1"/>
    <col min="2" max="2" width="15.44140625" style="1" customWidth="1"/>
    <col min="3" max="3" width="13.109375" style="1" bestFit="1" customWidth="1"/>
    <col min="4" max="4" width="17.21875" style="1" bestFit="1" customWidth="1"/>
    <col min="5" max="5" width="33" style="1" customWidth="1"/>
    <col min="6" max="6" width="27.44140625" style="1" customWidth="1"/>
    <col min="7" max="7" width="26.5546875" style="1" customWidth="1"/>
    <col min="8" max="8" width="13.88671875" style="1" customWidth="1"/>
    <col min="9" max="9" width="14.5546875" style="1" customWidth="1"/>
    <col min="10" max="10" width="12.21875" style="1" bestFit="1" customWidth="1"/>
    <col min="11" max="11" width="26.44140625" style="1" customWidth="1"/>
    <col min="12" max="12" width="17.44140625" style="1" customWidth="1"/>
    <col min="13" max="13" width="19.44140625" style="1" customWidth="1"/>
    <col min="14" max="14" width="14.5546875" style="1" customWidth="1"/>
    <col min="15" max="15" width="28.44140625" style="1" hidden="1" customWidth="1"/>
    <col min="16" max="18" width="8.109375" style="157" hidden="1" customWidth="1"/>
    <col min="19" max="19" width="14.5546875" style="1" customWidth="1"/>
    <col min="20" max="20" width="19.44140625" style="1" customWidth="1"/>
    <col min="21" max="21" width="10.88671875" style="1" customWidth="1"/>
    <col min="22" max="22" width="14.21875" style="1" customWidth="1"/>
    <col min="23" max="23" width="14" style="1" customWidth="1"/>
    <col min="24" max="24" width="14.21875" style="1" customWidth="1"/>
    <col min="25" max="25" width="25.44140625" style="1" customWidth="1"/>
    <col min="26" max="26" width="25.5546875" style="1" customWidth="1"/>
    <col min="27" max="27" width="14.88671875" style="1" customWidth="1"/>
    <col min="28" max="28" width="14.109375" style="1" customWidth="1"/>
    <col min="29" max="29" width="10.88671875" style="1"/>
    <col min="30" max="30" width="25" style="1" customWidth="1"/>
    <col min="31" max="31" width="14" style="1" customWidth="1"/>
    <col min="32" max="32" width="18.109375" style="1" customWidth="1"/>
    <col min="33" max="33" width="13.109375" style="1" customWidth="1"/>
    <col min="34" max="34" width="10.88671875" style="1" hidden="1" customWidth="1"/>
    <col min="35" max="37" width="8.109375" style="157" hidden="1" customWidth="1"/>
    <col min="38" max="38" width="10.88671875" style="1"/>
    <col min="39" max="39" width="18" style="1" customWidth="1"/>
    <col min="40" max="40" width="10.88671875" style="1"/>
    <col min="41" max="41" width="14.88671875" style="1" customWidth="1"/>
    <col min="42" max="42" width="15.109375" style="1" customWidth="1"/>
    <col min="43" max="43" width="16.21875" style="1" customWidth="1"/>
    <col min="44" max="44" width="21" style="1" customWidth="1"/>
    <col min="45" max="45" width="27.109375" style="1" customWidth="1"/>
    <col min="46" max="46" width="16.21875" style="1" customWidth="1"/>
    <col min="47" max="47" width="16.109375" style="1" customWidth="1"/>
    <col min="48" max="48" width="10.88671875" style="1"/>
    <col min="49" max="49" width="25.109375" style="1" customWidth="1"/>
    <col min="50" max="50" width="14" style="1" customWidth="1"/>
    <col min="51" max="51" width="17.44140625" style="1" customWidth="1"/>
    <col min="52" max="52" width="14.88671875" style="1" customWidth="1"/>
    <col min="53" max="53" width="10.88671875" style="1" hidden="1" customWidth="1"/>
    <col min="54" max="56" width="8.109375" style="157" hidden="1" customWidth="1"/>
    <col min="57" max="57" width="13.5546875" style="1" customWidth="1"/>
    <col min="58" max="58" width="15.88671875" style="1" customWidth="1"/>
    <col min="59" max="59" width="10.88671875" style="1"/>
    <col min="60" max="60" width="14" style="1" customWidth="1"/>
    <col min="61" max="61" width="13.44140625" style="1" customWidth="1"/>
    <col min="62" max="62" width="15.109375" style="1" customWidth="1"/>
    <col min="63" max="63" width="28.88671875" style="1" customWidth="1"/>
    <col min="64" max="64" width="25.5546875" style="1" customWidth="1"/>
    <col min="65" max="65" width="14" style="1" customWidth="1"/>
    <col min="66" max="66" width="14.44140625" style="1" customWidth="1"/>
    <col min="67" max="67" width="10.88671875" style="1"/>
    <col min="68" max="68" width="25.21875" style="1" customWidth="1"/>
    <col min="69" max="69" width="13.88671875" style="1" customWidth="1"/>
    <col min="70" max="70" width="17.88671875" style="1" customWidth="1"/>
    <col min="71" max="71" width="13" style="1" customWidth="1"/>
    <col min="72" max="72" width="10.88671875" style="1" hidden="1" customWidth="1"/>
    <col min="73" max="75" width="8.109375" style="157" hidden="1" customWidth="1"/>
    <col min="76" max="76" width="10.88671875" style="1"/>
    <col min="77" max="77" width="22.109375" style="1" customWidth="1"/>
    <col min="78" max="16384" width="10.88671875" style="1"/>
  </cols>
  <sheetData>
    <row r="4" spans="2:77" s="176" customFormat="1" ht="24" thickBot="1">
      <c r="B4" s="11" t="s">
        <v>101</v>
      </c>
      <c r="P4" s="353"/>
      <c r="Q4" s="353"/>
      <c r="R4" s="353"/>
      <c r="AI4" s="353"/>
      <c r="AJ4" s="353"/>
      <c r="AK4" s="353"/>
      <c r="BB4" s="353"/>
      <c r="BC4" s="353"/>
      <c r="BD4" s="353"/>
      <c r="BU4" s="353"/>
      <c r="BV4" s="353"/>
      <c r="BW4" s="353"/>
    </row>
    <row r="5" spans="2:77" ht="17.399999999999999" thickTop="1"/>
    <row r="6" spans="2:77" ht="20.399999999999999">
      <c r="B6" s="173" t="s">
        <v>691</v>
      </c>
      <c r="C6" s="173"/>
      <c r="D6" s="174"/>
    </row>
    <row r="8" spans="2:77">
      <c r="B8" s="396" t="s">
        <v>997</v>
      </c>
      <c r="C8" s="204"/>
      <c r="D8" s="204"/>
      <c r="E8" s="204"/>
      <c r="V8" s="396" t="s">
        <v>998</v>
      </c>
      <c r="W8" s="204"/>
      <c r="X8" s="204"/>
      <c r="Y8" s="204"/>
      <c r="AO8" s="396" t="s">
        <v>999</v>
      </c>
      <c r="AP8" s="204"/>
      <c r="AQ8" s="204"/>
      <c r="AR8" s="204"/>
      <c r="BH8" s="396" t="s">
        <v>1000</v>
      </c>
      <c r="BI8" s="204"/>
      <c r="BJ8" s="204"/>
      <c r="BK8" s="204"/>
    </row>
    <row r="10" spans="2:77">
      <c r="B10" s="175" t="s">
        <v>678</v>
      </c>
      <c r="V10" s="175" t="s">
        <v>678</v>
      </c>
      <c r="AI10" s="1"/>
      <c r="AL10" s="157"/>
      <c r="AM10" s="157"/>
      <c r="AO10" s="175" t="s">
        <v>678</v>
      </c>
      <c r="BB10" s="1"/>
      <c r="BE10" s="157"/>
      <c r="BF10" s="157"/>
      <c r="BH10" s="175" t="s">
        <v>678</v>
      </c>
      <c r="BU10" s="1"/>
      <c r="BX10" s="157"/>
      <c r="BY10" s="157"/>
    </row>
    <row r="11" spans="2:77">
      <c r="B11" s="47" t="s">
        <v>979</v>
      </c>
      <c r="C11" s="47"/>
      <c r="D11" s="47"/>
      <c r="E11" s="47"/>
      <c r="F11" s="47"/>
      <c r="G11" s="47"/>
      <c r="H11" s="47"/>
      <c r="I11" s="47"/>
      <c r="J11" s="47"/>
      <c r="K11" s="47"/>
      <c r="L11" s="47"/>
      <c r="M11" s="47"/>
      <c r="N11" s="47"/>
      <c r="O11" s="47"/>
      <c r="P11" s="168"/>
      <c r="Q11" s="168"/>
      <c r="R11" s="168"/>
      <c r="S11" s="47"/>
      <c r="V11" s="47" t="s">
        <v>661</v>
      </c>
      <c r="W11" s="47"/>
      <c r="X11" s="47"/>
      <c r="Y11" s="47"/>
      <c r="Z11" s="47"/>
      <c r="AA11" s="47"/>
      <c r="AB11" s="47"/>
      <c r="AC11" s="47"/>
      <c r="AD11" s="47"/>
      <c r="AE11" s="47"/>
      <c r="AF11" s="47"/>
      <c r="AG11" s="47"/>
      <c r="AH11" s="47"/>
      <c r="AI11" s="47"/>
      <c r="AJ11" s="168"/>
      <c r="AK11" s="168"/>
      <c r="AL11" s="168"/>
      <c r="AM11" s="168"/>
      <c r="AO11" s="47" t="s">
        <v>661</v>
      </c>
      <c r="AP11" s="47"/>
      <c r="AQ11" s="47"/>
      <c r="AR11" s="47"/>
      <c r="AS11" s="47"/>
      <c r="AT11" s="47"/>
      <c r="AU11" s="47"/>
      <c r="AV11" s="47"/>
      <c r="AW11" s="47"/>
      <c r="AX11" s="47"/>
      <c r="AY11" s="47"/>
      <c r="AZ11" s="47"/>
      <c r="BA11" s="47"/>
      <c r="BB11" s="47"/>
      <c r="BC11" s="168"/>
      <c r="BD11" s="168"/>
      <c r="BE11" s="168"/>
      <c r="BF11" s="168"/>
      <c r="BH11" s="47" t="s">
        <v>661</v>
      </c>
      <c r="BI11" s="47"/>
      <c r="BJ11" s="47"/>
      <c r="BK11" s="47"/>
      <c r="BL11" s="47"/>
      <c r="BM11" s="47"/>
      <c r="BN11" s="47"/>
      <c r="BO11" s="47"/>
      <c r="BP11" s="47"/>
      <c r="BQ11" s="47"/>
      <c r="BR11" s="47"/>
      <c r="BS11" s="47"/>
      <c r="BT11" s="47"/>
      <c r="BU11" s="47"/>
      <c r="BV11" s="168"/>
      <c r="BW11" s="168"/>
      <c r="BX11" s="168"/>
      <c r="BY11" s="168"/>
    </row>
    <row r="12" spans="2:77">
      <c r="B12" s="47" t="s">
        <v>661</v>
      </c>
      <c r="C12" s="47"/>
      <c r="D12" s="47"/>
      <c r="E12" s="47"/>
      <c r="F12" s="47"/>
      <c r="G12" s="47"/>
      <c r="H12" s="47"/>
      <c r="I12" s="47"/>
      <c r="J12" s="47"/>
      <c r="K12" s="47"/>
      <c r="L12" s="47"/>
      <c r="M12" s="47"/>
      <c r="N12" s="47"/>
      <c r="O12" s="47"/>
      <c r="P12" s="168"/>
      <c r="Q12" s="168"/>
      <c r="R12" s="168"/>
      <c r="S12" s="47"/>
      <c r="V12" s="47" t="s">
        <v>715</v>
      </c>
      <c r="W12" s="47"/>
      <c r="X12" s="47"/>
      <c r="Y12" s="47"/>
      <c r="Z12" s="47"/>
      <c r="AA12" s="47"/>
      <c r="AB12" s="47"/>
      <c r="AC12" s="47"/>
      <c r="AD12" s="47"/>
      <c r="AE12" s="47"/>
      <c r="AF12" s="47"/>
      <c r="AG12" s="47"/>
      <c r="AH12" s="47"/>
      <c r="AI12" s="47"/>
      <c r="AJ12" s="168"/>
      <c r="AK12" s="168"/>
      <c r="AL12" s="168"/>
      <c r="AM12" s="168"/>
      <c r="AO12" s="47" t="s">
        <v>715</v>
      </c>
      <c r="AP12" s="47"/>
      <c r="AQ12" s="47"/>
      <c r="AR12" s="47"/>
      <c r="AS12" s="47"/>
      <c r="AT12" s="47"/>
      <c r="AU12" s="47"/>
      <c r="AV12" s="47"/>
      <c r="AW12" s="47"/>
      <c r="AX12" s="47"/>
      <c r="AY12" s="47"/>
      <c r="AZ12" s="47"/>
      <c r="BA12" s="47"/>
      <c r="BB12" s="47"/>
      <c r="BC12" s="168"/>
      <c r="BD12" s="168"/>
      <c r="BE12" s="168"/>
      <c r="BF12" s="168"/>
      <c r="BH12" s="47" t="s">
        <v>715</v>
      </c>
      <c r="BI12" s="47"/>
      <c r="BJ12" s="47"/>
      <c r="BK12" s="47"/>
      <c r="BL12" s="47"/>
      <c r="BM12" s="47"/>
      <c r="BN12" s="47"/>
      <c r="BO12" s="47"/>
      <c r="BP12" s="47"/>
      <c r="BQ12" s="47"/>
      <c r="BR12" s="47"/>
      <c r="BS12" s="47"/>
      <c r="BT12" s="47"/>
      <c r="BU12" s="47"/>
      <c r="BV12" s="168"/>
      <c r="BW12" s="168"/>
      <c r="BX12" s="168"/>
      <c r="BY12" s="168"/>
    </row>
    <row r="13" spans="2:77">
      <c r="B13" s="47" t="s">
        <v>667</v>
      </c>
      <c r="C13" s="47"/>
      <c r="D13" s="47"/>
      <c r="E13" s="47"/>
      <c r="F13" s="47"/>
      <c r="G13" s="47"/>
      <c r="H13" s="47"/>
      <c r="I13" s="47"/>
      <c r="J13" s="47"/>
      <c r="K13" s="47"/>
      <c r="L13" s="47"/>
      <c r="M13" s="47"/>
      <c r="N13" s="47"/>
      <c r="O13" s="47"/>
      <c r="P13" s="168"/>
      <c r="Q13" s="168"/>
      <c r="R13" s="168"/>
      <c r="S13" s="47"/>
      <c r="V13" s="47" t="s">
        <v>973</v>
      </c>
      <c r="W13" s="47"/>
      <c r="X13" s="47"/>
      <c r="Y13" s="47"/>
      <c r="Z13" s="47"/>
      <c r="AA13" s="47"/>
      <c r="AB13" s="47"/>
      <c r="AC13" s="47"/>
      <c r="AD13" s="47"/>
      <c r="AE13" s="47"/>
      <c r="AF13" s="47"/>
      <c r="AG13" s="47"/>
      <c r="AH13" s="47"/>
      <c r="AI13" s="47"/>
      <c r="AJ13" s="168"/>
      <c r="AK13" s="168"/>
      <c r="AL13" s="168"/>
      <c r="AM13" s="168"/>
      <c r="AO13" s="47" t="s">
        <v>973</v>
      </c>
      <c r="AP13" s="47"/>
      <c r="AQ13" s="47"/>
      <c r="AR13" s="47"/>
      <c r="AS13" s="47"/>
      <c r="AT13" s="47"/>
      <c r="AU13" s="47"/>
      <c r="AV13" s="47"/>
      <c r="AW13" s="47"/>
      <c r="AX13" s="47"/>
      <c r="AY13" s="47"/>
      <c r="AZ13" s="47"/>
      <c r="BA13" s="47"/>
      <c r="BB13" s="47"/>
      <c r="BC13" s="168"/>
      <c r="BD13" s="168"/>
      <c r="BE13" s="168"/>
      <c r="BF13" s="168"/>
      <c r="BH13" s="47" t="s">
        <v>973</v>
      </c>
      <c r="BI13" s="47"/>
      <c r="BJ13" s="47"/>
      <c r="BK13" s="47"/>
      <c r="BL13" s="47"/>
      <c r="BM13" s="47"/>
      <c r="BN13" s="47"/>
      <c r="BO13" s="47"/>
      <c r="BP13" s="47"/>
      <c r="BQ13" s="47"/>
      <c r="BR13" s="47"/>
      <c r="BS13" s="47"/>
      <c r="BT13" s="47"/>
      <c r="BU13" s="47"/>
      <c r="BV13" s="168"/>
      <c r="BW13" s="168"/>
      <c r="BX13" s="168"/>
      <c r="BY13" s="168"/>
    </row>
    <row r="14" spans="2:77">
      <c r="B14" s="47" t="s">
        <v>973</v>
      </c>
      <c r="C14" s="47"/>
      <c r="D14" s="47"/>
      <c r="E14" s="47"/>
      <c r="F14" s="47"/>
      <c r="G14" s="47"/>
      <c r="H14" s="47"/>
      <c r="I14" s="47"/>
      <c r="J14" s="47"/>
      <c r="K14" s="47"/>
      <c r="L14" s="47"/>
      <c r="M14" s="47"/>
      <c r="N14" s="47"/>
      <c r="O14" s="47"/>
      <c r="P14" s="168"/>
      <c r="Q14" s="168"/>
      <c r="R14" s="168"/>
      <c r="S14" s="47"/>
      <c r="V14" s="47" t="s">
        <v>143</v>
      </c>
      <c r="W14" s="47"/>
      <c r="X14" s="47"/>
      <c r="Y14" s="47"/>
      <c r="Z14" s="47"/>
      <c r="AA14" s="47"/>
      <c r="AB14" s="47"/>
      <c r="AC14" s="47"/>
      <c r="AD14" s="47"/>
      <c r="AE14" s="47"/>
      <c r="AF14" s="47"/>
      <c r="AG14" s="47"/>
      <c r="AH14" s="47"/>
      <c r="AI14" s="47"/>
      <c r="AJ14" s="168"/>
      <c r="AK14" s="168"/>
      <c r="AL14" s="168"/>
      <c r="AM14" s="168"/>
      <c r="AO14" s="47" t="s">
        <v>143</v>
      </c>
      <c r="AP14" s="47"/>
      <c r="AQ14" s="47"/>
      <c r="AR14" s="47"/>
      <c r="AS14" s="47"/>
      <c r="AT14" s="47"/>
      <c r="AU14" s="47"/>
      <c r="AV14" s="47"/>
      <c r="AW14" s="47"/>
      <c r="AX14" s="47"/>
      <c r="AY14" s="47"/>
      <c r="AZ14" s="47"/>
      <c r="BA14" s="47"/>
      <c r="BB14" s="47"/>
      <c r="BC14" s="168"/>
      <c r="BD14" s="168"/>
      <c r="BE14" s="168"/>
      <c r="BF14" s="168"/>
      <c r="BH14" s="47" t="s">
        <v>143</v>
      </c>
      <c r="BI14" s="47"/>
      <c r="BJ14" s="47"/>
      <c r="BK14" s="47"/>
      <c r="BL14" s="47"/>
      <c r="BM14" s="47"/>
      <c r="BN14" s="47"/>
      <c r="BO14" s="47"/>
      <c r="BP14" s="47"/>
      <c r="BQ14" s="47"/>
      <c r="BR14" s="47"/>
      <c r="BS14" s="47"/>
      <c r="BT14" s="47"/>
      <c r="BU14" s="47"/>
      <c r="BV14" s="168"/>
      <c r="BW14" s="168"/>
      <c r="BX14" s="168"/>
      <c r="BY14" s="168"/>
    </row>
    <row r="15" spans="2:77">
      <c r="B15" s="47" t="s">
        <v>143</v>
      </c>
      <c r="C15" s="47"/>
      <c r="D15" s="47"/>
      <c r="E15" s="47"/>
      <c r="F15" s="47"/>
      <c r="G15" s="47"/>
      <c r="H15" s="47"/>
      <c r="I15" s="47"/>
      <c r="J15" s="47"/>
      <c r="K15" s="47"/>
      <c r="L15" s="47"/>
      <c r="M15" s="47"/>
      <c r="N15" s="47"/>
      <c r="O15" s="47"/>
      <c r="P15" s="168"/>
      <c r="Q15" s="168"/>
      <c r="R15" s="168"/>
      <c r="S15" s="47"/>
      <c r="V15" s="47" t="s">
        <v>651</v>
      </c>
      <c r="W15" s="47"/>
      <c r="X15" s="47"/>
      <c r="Y15" s="47"/>
      <c r="Z15" s="47"/>
      <c r="AA15" s="47"/>
      <c r="AB15" s="47"/>
      <c r="AC15" s="47"/>
      <c r="AD15" s="47"/>
      <c r="AE15" s="47"/>
      <c r="AF15" s="47"/>
      <c r="AG15" s="47"/>
      <c r="AH15" s="47"/>
      <c r="AI15" s="47"/>
      <c r="AJ15" s="168"/>
      <c r="AK15" s="168"/>
      <c r="AL15" s="168"/>
      <c r="AM15" s="168"/>
      <c r="AO15" s="47" t="s">
        <v>651</v>
      </c>
      <c r="AP15" s="47"/>
      <c r="AQ15" s="47"/>
      <c r="AR15" s="47"/>
      <c r="AS15" s="47"/>
      <c r="AT15" s="47"/>
      <c r="AU15" s="47"/>
      <c r="AV15" s="47"/>
      <c r="AW15" s="47"/>
      <c r="AX15" s="47"/>
      <c r="AY15" s="47"/>
      <c r="AZ15" s="47"/>
      <c r="BA15" s="47"/>
      <c r="BB15" s="47"/>
      <c r="BC15" s="168"/>
      <c r="BD15" s="168"/>
      <c r="BE15" s="168"/>
      <c r="BF15" s="168"/>
      <c r="BH15" s="47" t="s">
        <v>651</v>
      </c>
      <c r="BI15" s="47"/>
      <c r="BJ15" s="47"/>
      <c r="BK15" s="47"/>
      <c r="BL15" s="47"/>
      <c r="BM15" s="47"/>
      <c r="BN15" s="47"/>
      <c r="BO15" s="47"/>
      <c r="BP15" s="47"/>
      <c r="BQ15" s="47"/>
      <c r="BR15" s="47"/>
      <c r="BS15" s="47"/>
      <c r="BT15" s="47"/>
      <c r="BU15" s="47"/>
      <c r="BV15" s="168"/>
      <c r="BW15" s="168"/>
      <c r="BX15" s="168"/>
      <c r="BY15" s="168"/>
    </row>
    <row r="16" spans="2:77">
      <c r="B16" s="47" t="s">
        <v>651</v>
      </c>
      <c r="C16" s="47"/>
      <c r="D16" s="47"/>
      <c r="E16" s="47"/>
      <c r="F16" s="47"/>
      <c r="G16" s="47"/>
      <c r="H16" s="47"/>
      <c r="I16" s="47"/>
      <c r="J16" s="47"/>
      <c r="K16" s="47"/>
      <c r="L16" s="47"/>
      <c r="M16" s="47"/>
      <c r="N16" s="47"/>
      <c r="O16" s="47"/>
      <c r="P16" s="168"/>
      <c r="Q16" s="168"/>
      <c r="R16" s="168"/>
      <c r="S16" s="47"/>
      <c r="V16" s="47" t="s">
        <v>652</v>
      </c>
      <c r="W16" s="47"/>
      <c r="X16" s="47"/>
      <c r="Y16" s="47"/>
      <c r="Z16" s="47"/>
      <c r="AA16" s="47"/>
      <c r="AB16" s="47"/>
      <c r="AC16" s="47"/>
      <c r="AD16" s="47"/>
      <c r="AE16" s="47"/>
      <c r="AF16" s="47"/>
      <c r="AG16" s="47"/>
      <c r="AH16" s="47"/>
      <c r="AI16" s="47"/>
      <c r="AJ16" s="168"/>
      <c r="AK16" s="168"/>
      <c r="AL16" s="168"/>
      <c r="AM16" s="168"/>
      <c r="AO16" s="47" t="s">
        <v>652</v>
      </c>
      <c r="AP16" s="47"/>
      <c r="AQ16" s="47"/>
      <c r="AR16" s="47"/>
      <c r="AS16" s="47"/>
      <c r="AT16" s="47"/>
      <c r="AU16" s="47"/>
      <c r="AV16" s="47"/>
      <c r="AW16" s="47"/>
      <c r="AX16" s="47"/>
      <c r="AY16" s="47"/>
      <c r="AZ16" s="47"/>
      <c r="BA16" s="47"/>
      <c r="BB16" s="47"/>
      <c r="BC16" s="168"/>
      <c r="BD16" s="168"/>
      <c r="BE16" s="168"/>
      <c r="BF16" s="168"/>
      <c r="BH16" s="47" t="s">
        <v>652</v>
      </c>
      <c r="BI16" s="47"/>
      <c r="BJ16" s="47"/>
      <c r="BK16" s="47"/>
      <c r="BL16" s="47"/>
      <c r="BM16" s="47"/>
      <c r="BN16" s="47"/>
      <c r="BO16" s="47"/>
      <c r="BP16" s="47"/>
      <c r="BQ16" s="47"/>
      <c r="BR16" s="47"/>
      <c r="BS16" s="47"/>
      <c r="BT16" s="47"/>
      <c r="BU16" s="47"/>
      <c r="BV16" s="168"/>
      <c r="BW16" s="168"/>
      <c r="BX16" s="168"/>
      <c r="BY16" s="168"/>
    </row>
    <row r="17" spans="2:77">
      <c r="B17" s="47" t="s">
        <v>652</v>
      </c>
      <c r="C17" s="47"/>
      <c r="D17" s="47"/>
      <c r="E17" s="47"/>
      <c r="F17" s="47"/>
      <c r="G17" s="47"/>
      <c r="H17" s="47"/>
      <c r="I17" s="47"/>
      <c r="J17" s="47"/>
      <c r="K17" s="47"/>
      <c r="L17" s="47"/>
      <c r="M17" s="47"/>
      <c r="N17" s="47"/>
      <c r="O17" s="47"/>
      <c r="P17" s="168"/>
      <c r="Q17" s="168"/>
      <c r="R17" s="168"/>
      <c r="S17" s="47"/>
      <c r="V17" s="47"/>
      <c r="W17" s="47"/>
      <c r="X17" s="47"/>
      <c r="Y17" s="47"/>
      <c r="Z17" s="47"/>
      <c r="AA17" s="47"/>
      <c r="AB17" s="47"/>
      <c r="AC17" s="47"/>
      <c r="AD17" s="47"/>
      <c r="AE17" s="47"/>
      <c r="AF17" s="47"/>
      <c r="AG17" s="47"/>
      <c r="AH17" s="47"/>
      <c r="AI17" s="47"/>
      <c r="AJ17" s="168"/>
      <c r="AK17" s="168"/>
      <c r="AL17" s="168"/>
      <c r="AM17" s="168"/>
      <c r="AO17" s="47"/>
      <c r="AP17" s="47"/>
      <c r="AQ17" s="47"/>
      <c r="AR17" s="47"/>
      <c r="AS17" s="47"/>
      <c r="AT17" s="47"/>
      <c r="AU17" s="47"/>
      <c r="AV17" s="47"/>
      <c r="AW17" s="47"/>
      <c r="AX17" s="47"/>
      <c r="AY17" s="47"/>
      <c r="AZ17" s="47"/>
      <c r="BA17" s="47"/>
      <c r="BB17" s="47"/>
      <c r="BC17" s="168"/>
      <c r="BD17" s="168"/>
      <c r="BE17" s="168"/>
      <c r="BF17" s="168"/>
      <c r="BH17" s="47"/>
      <c r="BI17" s="47"/>
      <c r="BJ17" s="47"/>
      <c r="BK17" s="47"/>
      <c r="BL17" s="47"/>
      <c r="BM17" s="47"/>
      <c r="BN17" s="47"/>
      <c r="BO17" s="47"/>
      <c r="BP17" s="47"/>
      <c r="BQ17" s="47"/>
      <c r="BR17" s="47"/>
      <c r="BS17" s="47"/>
      <c r="BT17" s="47"/>
      <c r="BU17" s="47"/>
      <c r="BV17" s="168"/>
      <c r="BW17" s="168"/>
      <c r="BX17" s="168"/>
      <c r="BY17" s="168"/>
    </row>
    <row r="18" spans="2:77">
      <c r="B18" s="271" t="s">
        <v>841</v>
      </c>
      <c r="C18" s="47"/>
      <c r="D18" s="47"/>
      <c r="E18" s="47"/>
      <c r="F18" s="47"/>
      <c r="G18" s="47"/>
      <c r="H18" s="47"/>
      <c r="I18" s="47"/>
      <c r="J18" s="47"/>
      <c r="K18" s="47"/>
      <c r="L18" s="47"/>
      <c r="M18" s="47"/>
      <c r="N18" s="47"/>
      <c r="O18" s="47"/>
      <c r="P18" s="168"/>
      <c r="Q18" s="168"/>
      <c r="R18" s="168"/>
      <c r="S18" s="47"/>
    </row>
    <row r="20" spans="2:77">
      <c r="B20" s="316" t="s">
        <v>974</v>
      </c>
      <c r="V20" s="316" t="s">
        <v>975</v>
      </c>
      <c r="AO20" s="249" t="s">
        <v>976</v>
      </c>
      <c r="BH20" s="249" t="s">
        <v>977</v>
      </c>
    </row>
    <row r="21" spans="2:77">
      <c r="B21" s="249"/>
    </row>
    <row r="22" spans="2:77" ht="19.2">
      <c r="B22" s="371" t="s">
        <v>1001</v>
      </c>
      <c r="P22" s="454" t="s">
        <v>28</v>
      </c>
      <c r="Q22" s="454"/>
      <c r="R22" s="454"/>
      <c r="V22" s="46" t="s">
        <v>144</v>
      </c>
      <c r="AI22" s="454" t="s">
        <v>28</v>
      </c>
      <c r="AJ22" s="454"/>
      <c r="AK22" s="454"/>
      <c r="AO22" s="46" t="s">
        <v>145</v>
      </c>
      <c r="BB22" s="454" t="s">
        <v>28</v>
      </c>
      <c r="BC22" s="454"/>
      <c r="BD22" s="454"/>
      <c r="BH22" s="46" t="s">
        <v>146</v>
      </c>
      <c r="BU22" s="454" t="s">
        <v>28</v>
      </c>
      <c r="BV22" s="454"/>
      <c r="BW22" s="454"/>
    </row>
    <row r="23" spans="2:77" s="12" customFormat="1" ht="56.4">
      <c r="B23" s="164" t="s">
        <v>657</v>
      </c>
      <c r="C23" s="164" t="s">
        <v>1052</v>
      </c>
      <c r="D23" s="164" t="s">
        <v>658</v>
      </c>
      <c r="E23" s="164" t="s">
        <v>1049</v>
      </c>
      <c r="F23" s="164" t="s">
        <v>663</v>
      </c>
      <c r="G23" s="164" t="s">
        <v>1029</v>
      </c>
      <c r="H23" s="164" t="s">
        <v>835</v>
      </c>
      <c r="I23" s="164" t="s">
        <v>1031</v>
      </c>
      <c r="J23" s="164" t="s">
        <v>1030</v>
      </c>
      <c r="K23" s="164" t="s">
        <v>1032</v>
      </c>
      <c r="L23" s="164" t="s">
        <v>664</v>
      </c>
      <c r="M23" s="164" t="s">
        <v>665</v>
      </c>
      <c r="N23" s="164" t="s">
        <v>666</v>
      </c>
      <c r="O23" s="164" t="s">
        <v>639</v>
      </c>
      <c r="P23" s="165" t="s">
        <v>115</v>
      </c>
      <c r="Q23" s="165" t="s">
        <v>116</v>
      </c>
      <c r="R23" s="165" t="s">
        <v>117</v>
      </c>
      <c r="S23" s="164" t="s">
        <v>1033</v>
      </c>
      <c r="T23" s="164" t="s">
        <v>655</v>
      </c>
      <c r="V23" s="164" t="s">
        <v>657</v>
      </c>
      <c r="W23" s="164" t="s">
        <v>1056</v>
      </c>
      <c r="X23" s="164" t="s">
        <v>658</v>
      </c>
      <c r="Y23" s="164" t="s">
        <v>1034</v>
      </c>
      <c r="Z23" s="376" t="s">
        <v>732</v>
      </c>
      <c r="AA23" s="164" t="s">
        <v>668</v>
      </c>
      <c r="AB23" s="164" t="s">
        <v>1031</v>
      </c>
      <c r="AC23" s="164" t="s">
        <v>957</v>
      </c>
      <c r="AD23" s="164" t="s">
        <v>1035</v>
      </c>
      <c r="AE23" s="164" t="s">
        <v>670</v>
      </c>
      <c r="AF23" s="164" t="s">
        <v>665</v>
      </c>
      <c r="AG23" s="164" t="s">
        <v>671</v>
      </c>
      <c r="AH23" s="164" t="s">
        <v>639</v>
      </c>
      <c r="AI23" s="165" t="s">
        <v>115</v>
      </c>
      <c r="AJ23" s="165" t="s">
        <v>116</v>
      </c>
      <c r="AK23" s="165" t="s">
        <v>117</v>
      </c>
      <c r="AL23" s="164" t="s">
        <v>1023</v>
      </c>
      <c r="AM23" s="164" t="s">
        <v>655</v>
      </c>
      <c r="AO23" s="376" t="s">
        <v>657</v>
      </c>
      <c r="AP23" s="164" t="s">
        <v>1056</v>
      </c>
      <c r="AQ23" s="376" t="s">
        <v>658</v>
      </c>
      <c r="AR23" s="376" t="s">
        <v>1034</v>
      </c>
      <c r="AS23" s="376" t="s">
        <v>732</v>
      </c>
      <c r="AT23" s="376" t="s">
        <v>668</v>
      </c>
      <c r="AU23" s="376" t="s">
        <v>1031</v>
      </c>
      <c r="AV23" s="376" t="s">
        <v>957</v>
      </c>
      <c r="AW23" s="376" t="s">
        <v>669</v>
      </c>
      <c r="AX23" s="376" t="s">
        <v>670</v>
      </c>
      <c r="AY23" s="376" t="s">
        <v>665</v>
      </c>
      <c r="AZ23" s="376" t="s">
        <v>671</v>
      </c>
      <c r="BA23" s="331" t="s">
        <v>639</v>
      </c>
      <c r="BB23" s="377" t="s">
        <v>115</v>
      </c>
      <c r="BC23" s="377" t="s">
        <v>116</v>
      </c>
      <c r="BD23" s="377" t="s">
        <v>117</v>
      </c>
      <c r="BE23" s="164" t="s">
        <v>109</v>
      </c>
      <c r="BF23" s="331" t="s">
        <v>655</v>
      </c>
      <c r="BH23" s="376" t="s">
        <v>657</v>
      </c>
      <c r="BI23" s="164" t="s">
        <v>849</v>
      </c>
      <c r="BJ23" s="376" t="s">
        <v>658</v>
      </c>
      <c r="BK23" s="376" t="s">
        <v>1036</v>
      </c>
      <c r="BL23" s="376" t="s">
        <v>708</v>
      </c>
      <c r="BM23" s="376" t="s">
        <v>668</v>
      </c>
      <c r="BN23" s="376" t="s">
        <v>1037</v>
      </c>
      <c r="BO23" s="376" t="s">
        <v>1022</v>
      </c>
      <c r="BP23" s="376" t="s">
        <v>1038</v>
      </c>
      <c r="BQ23" s="376" t="s">
        <v>670</v>
      </c>
      <c r="BR23" s="376" t="s">
        <v>665</v>
      </c>
      <c r="BS23" s="376" t="s">
        <v>671</v>
      </c>
      <c r="BT23" s="331" t="s">
        <v>639</v>
      </c>
      <c r="BU23" s="377" t="s">
        <v>115</v>
      </c>
      <c r="BV23" s="377" t="s">
        <v>116</v>
      </c>
      <c r="BW23" s="377" t="s">
        <v>117</v>
      </c>
      <c r="BX23" s="164" t="s">
        <v>109</v>
      </c>
      <c r="BY23" s="331" t="s">
        <v>716</v>
      </c>
    </row>
    <row r="24" spans="2:77" ht="16.5" customHeight="1">
      <c r="B24" s="344" t="s">
        <v>1</v>
      </c>
      <c r="C24" s="329"/>
      <c r="D24" s="163" t="s">
        <v>33</v>
      </c>
      <c r="E24" s="329"/>
      <c r="F24" s="222"/>
      <c r="G24" s="329"/>
      <c r="H24" s="222"/>
      <c r="I24" s="329"/>
      <c r="J24" s="329"/>
      <c r="K24" s="329"/>
      <c r="L24" s="222"/>
      <c r="M24" s="144"/>
      <c r="N24" s="161" t="str">
        <f>IFERROR(VLOOKUP(Tabla12[[#This Row],[Tipología de combustible 
(Obligatorio)
(Lista desplegable)]],FE!$B$12:$D$63,3,FALSE),"")</f>
        <v/>
      </c>
      <c r="O24" s="143" t="str">
        <f>+Tabla12[[#This Row],[Tipología de combustible 
(Obligatorio)
(Lista desplegable)]]&amp;", "&amp;Tabla12[[#This Row],[Unidad DA
(No modificable)]]</f>
        <v xml:space="preserve">, </v>
      </c>
      <c r="P24" s="156" t="str">
        <f>IFERROR(+IF(Tabla12[[#This Row],[Año 
(Obligatorio)
(Lista desplegable)]]=2020,INDEX(FE!$F$9:$H$63,MATCH(Tabla12[[#This Row],[Concat.]],FE!$E$9:$E$63,0), MATCH(Tabla11[[#Headers],[kgCO2/ud]],FE!$F$9:$H$9,0)),IF(Tabla12[[#This Row],[Año 
(Obligatorio)
(Lista desplegable)]]=2021,INDEX(FE!$I$9:$K$63,MATCH(Tabla12[[#This Row],[Concat.]],FE!$E$9:$E$63,0), MATCH(Tabla11[[#Headers],[kgCO2/ud]],FE!$I$9:$K$9,0)),INDEX(FE!$L$9:$N$63,MATCH((Tabla12[[#This Row],[Concat.]]),FE!$E$9:$E$63,0), MATCH(Tabla11[[#Headers],[kgCO2/ud]],FE!$L$9:$N$9,0)))),"")</f>
        <v/>
      </c>
      <c r="Q24" s="156" t="str">
        <f>IFERROR(+IF(Tabla12[[#This Row],[Año 
(Obligatorio)
(Lista desplegable)]]=2020,INDEX(FE!$F$9:$H$63,MATCH(Tabla12[[#This Row],[Concat.]],FE!$E$9:$E$63,0), MATCH(Tabla11[[#Headers],[kgCH4/ud]],FE!$F$9:$H$9,0)),IF(Tabla12[[#This Row],[Año 
(Obligatorio)
(Lista desplegable)]]=2021,INDEX(FE!$I$9:$K$63,MATCH(Tabla12[[#This Row],[Concat.]],FE!$E$9:$E$63,0), MATCH(Tabla11[[#Headers],[kgCH4/ud]],FE!$I$9:$K$9,0)),INDEX(FE!$L$9:$N$63,MATCH((Tabla12[[#This Row],[Concat.]]),FE!$E$9:$E$63,0), MATCH(Tabla11[[#Headers],[kgCH4/ud]],FE!$L$9:$N$9,0)))),"")</f>
        <v/>
      </c>
      <c r="R24" s="156" t="str">
        <f>IFERROR(+IF(Tabla12[[#This Row],[Año 
(Obligatorio)
(Lista desplegable)]]=2020,INDEX(FE!$F$9:$H$63,MATCH(Tabla12[[#This Row],[Concat.]],FE!$E$9:$E$63,0), MATCH(Tabla11[[#Headers],[kgN2O/ud]],FE!$F$9:$H$9,0)),IF(Tabla12[[#This Row],[Año 
(Obligatorio)
(Lista desplegable)]]=2021,INDEX(FE!$I$9:$K$63,MATCH(Tabla12[[#This Row],[Concat.]],FE!$E$9:$E$63,0), MATCH(Tabla11[[#Headers],[kgN2O/ud]],FE!$I$9:$K$9,0)),INDEX(FE!$L$9:$N$63,MATCH((Tabla12[[#This Row],[Concat.]]),FE!$E$9:$E$63,0), MATCH(Tabla11[[#Headers],[kgN2O/ud]],FE!$L$9:$N$9,0)))),"")</f>
        <v/>
      </c>
      <c r="S24" s="337" t="str">
        <f>IFERROR((Tabla12[[#This Row],[Dato de actividad
(A cumplimentar)]]*Tabla12[[#This Row],[kgCO2/ud]]+Tabla12[[#This Row],[Dato de actividad
(A cumplimentar)]]*Tabla12[[#This Row],[kgCH4/ud]]*28+Tabla12[[#This Row],[Dato de actividad
(A cumplimentar)]]*Tabla12[[#This Row],[kgN2O/ud]]*265)/1000,"")</f>
        <v/>
      </c>
      <c r="T24" s="335"/>
      <c r="V24" s="341" t="s">
        <v>14</v>
      </c>
      <c r="W24" s="329"/>
      <c r="X24" s="41" t="s">
        <v>13</v>
      </c>
      <c r="Y24" s="329" t="s">
        <v>20</v>
      </c>
      <c r="Z24" s="144"/>
      <c r="AA24" s="144"/>
      <c r="AB24" s="329"/>
      <c r="AC24" s="329"/>
      <c r="AD24" s="329"/>
      <c r="AE24" s="144"/>
      <c r="AF24" s="144"/>
      <c r="AG24" s="171"/>
      <c r="AH24" s="143" t="str">
        <f>+Tabla13[[#This Row],[Tipología de combustible
(Obligatorio)
(Lista desplegable)]]&amp;", "&amp;Tabla13[[#This Row],[Unidad DA
(No modificable)]]</f>
        <v xml:space="preserve">, </v>
      </c>
      <c r="AI24" s="156" t="str">
        <f>IFERROR(+IF(Tabla13[[#This Row],[Año
(Obligatorio)
(Lista desplegable)]]=2020,INDEX(FE!$F$9:$H$63,MATCH((Tabla13[[#This Row],[Concat.]]),FE!$E$9:$E$63,0), MATCH(Tabla11[[#Headers],[kgCO2/ud]],FE!$F$9:$H$9,0)),IF(Tabla13[[#This Row],[Año
(Obligatorio)
(Lista desplegable)]]=2021,INDEX(FE!$I$9:$K$63,MATCH((Tabla13[[#This Row],[Concat.]]),FE!$E$9:$E$63,0), MATCH(Tabla11[[#Headers],[kgCO2/ud]],FE!$I$9:$K$9,0)),INDEX(FE!$L$9:$N$63,MATCH((Tabla13[[#This Row],[Concat.]]),FE!$E$9:$E$63,0),MATCH(Tabla11[[#Headers],[kgCO2/ud]],FE!$L$9:$N$9,0)))),"")</f>
        <v/>
      </c>
      <c r="AJ24" s="156" t="str">
        <f>IFERROR(+IF(Tabla13[[#This Row],[Año
(Obligatorio)
(Lista desplegable)]]=2020,INDEX(FE!$F$9:$H$63,MATCH((Tabla13[[#This Row],[Concat.]]),FE!$E$9:$E$63,0), MATCH(Tabla11[[#Headers],[kgCH4/ud]],FE!$F$9:$H$9,0)),IF(Tabla13[[#This Row],[Año
(Obligatorio)
(Lista desplegable)]]=2021,INDEX(FE!$I$9:$K$63,MATCH((Tabla13[[#This Row],[Concat.]]),FE!$E$9:$E$63,0), MATCH(Tabla11[[#Headers],[kgCH4/ud]],FE!$I$9:$K$9,0)),INDEX(FE!$L$9:$N$63,MATCH((Tabla13[[#This Row],[Concat.]]),FE!$E$9:$E$63,0),MATCH(Tabla11[[#Headers],[kgCH4/ud]],FE!$L$9:$N$9,0)))),"")</f>
        <v/>
      </c>
      <c r="AK24" s="156" t="str">
        <f>IFERROR(+IF(Tabla13[[#This Row],[Año
(Obligatorio)
(Lista desplegable)]]=2020,INDEX(FE!$F$9:$H$63,MATCH((Tabla13[[#This Row],[Concat.]]),FE!$E$9:$E$63,0), MATCH(Tabla11[[#Headers],[kgN2O/ud]],FE!$F$9:$H$9,0)),IF(Tabla13[[#This Row],[Año
(Obligatorio)
(Lista desplegable)]]=2021,INDEX(FE!$I$9:$K$63,MATCH((Tabla13[[#This Row],[Concat.]]),FE!$E$9:$E$63,0), MATCH(Tabla11[[#Headers],[kgN2O/ud]],FE!$I$9:$K$9,0)),INDEX(FE!$L$9:$N$63,MATCH((Tabla13[[#This Row],[Concat.]]),FE!$E$9:$E$63,0),MATCH(Tabla11[[#Headers],[kgN2O/ud]],FE!$L$9:$N$9,0)))),"")</f>
        <v/>
      </c>
      <c r="AL24" s="337" t="str">
        <f>IFERROR((Tabla13[[#This Row],[Dato de actividad
(A cumplimentar)]]*Tabla13[[#This Row],[kgCO2/ud]]+Tabla13[[#This Row],[Dato de actividad
(A cumplimentar)]]*Tabla13[[#This Row],[kgCH4/ud]]*28+Tabla13[[#This Row],[Dato de actividad
(A cumplimentar)]]*Tabla13[[#This Row],[kgN2O/ud]]*265)/1000,"")</f>
        <v/>
      </c>
      <c r="AM24" s="335"/>
      <c r="AO24" s="341" t="s">
        <v>14</v>
      </c>
      <c r="AP24" s="378"/>
      <c r="AQ24" s="41" t="s">
        <v>33</v>
      </c>
      <c r="AR24" s="329"/>
      <c r="AS24" s="222"/>
      <c r="AT24" s="222"/>
      <c r="AU24" s="329"/>
      <c r="AV24" s="329"/>
      <c r="AW24" s="329"/>
      <c r="AX24" s="222"/>
      <c r="AY24" s="144"/>
      <c r="AZ24" s="222" t="str">
        <f>IFERROR(VLOOKUP(Tabla14[[#This Row],[Tipología de combustible
(Obligatorio)]],FE!$B$12:$D$63,3,FALSE),"")</f>
        <v/>
      </c>
      <c r="BA24" s="40" t="str">
        <f>+Tabla14[[#This Row],[Tipología de combustible
(Obligatorio)]]&amp;", "&amp;Tabla14[[#This Row],[Unidad DA
(No modificable)]]</f>
        <v xml:space="preserve">, </v>
      </c>
      <c r="BB24" s="156" t="str">
        <f>IFERROR(+IF(Tabla14[[#This Row],[Año
(Obligatorio)
(Lista desplegable)]]=2020,INDEX(FE!$F$9:$H$63,MATCH((Tabla14[[#This Row],[Concat.]]),FE!$E$9:$E$63,0), MATCH(Tabla11[[#Headers],[kgCO2/ud]],FE!$F$9:$H$9,0)),IF(Tabla14[[#This Row],[Año
(Obligatorio)
(Lista desplegable)]]=2021,INDEX(FE!$I$9:$K$63,MATCH((Tabla14[[#This Row],[Concat.]]),FE!$E$9:$E$63,0), MATCH(Tabla11[[#Headers],[kgCO2/ud]],FE!$I$9:$K$9,0)),INDEX(FE!$L$9:$N$63,MATCH((Tabla14[[#This Row],[Concat.]]),FE!$E$9:$E$63,0), MATCH(Tabla11[[#Headers],[kgCO2/ud]],FE!$L$9:$N$9,0)))),"")</f>
        <v/>
      </c>
      <c r="BC24" s="156" t="str">
        <f>IFERROR(+IF(Tabla14[[#This Row],[Año
(Obligatorio)
(Lista desplegable)]]=2020,INDEX(FE!$F$9:$H$63,MATCH((Tabla14[[#This Row],[Concat.]]),FE!$E$9:$E$63,0), MATCH(Tabla11[[#Headers],[kgCH4/ud]],FE!$F$9:$H$9,0)),IF(Tabla14[[#This Row],[Año
(Obligatorio)
(Lista desplegable)]]=2021,INDEX(FE!$I$9:$K$63,MATCH((Tabla14[[#This Row],[Concat.]]),FE!$E$9:$E$63,0), MATCH(Tabla11[[#Headers],[kgCH4/ud]],FE!$I$9:$K$9,0)),INDEX(FE!$L$9:$N$63,MATCH((Tabla14[[#This Row],[Concat.]]),FE!$E$9:$E$63,0), MATCH(Tabla11[[#Headers],[kgCH4/ud]],FE!$L$9:$N$9,0)))),"")</f>
        <v/>
      </c>
      <c r="BD24" s="156" t="str">
        <f>IFERROR(+IF(Tabla14[[#This Row],[Año
(Obligatorio)
(Lista desplegable)]]=2020,INDEX(FE!$F$9:$H$63,MATCH((Tabla14[[#This Row],[Concat.]]),FE!$E$9:$E$63,0), MATCH(Tabla11[[#Headers],[kgN2O/ud]],FE!$F$9:$H$9,0)),IF(Tabla14[[#This Row],[Año
(Obligatorio)
(Lista desplegable)]]=2021,INDEX(FE!$I$9:$K$63,MATCH((Tabla14[[#This Row],[Concat.]]),FE!$E$9:$E$63,0), MATCH(Tabla11[[#Headers],[kgN2O/ud]],FE!$I$9:$K$9,0)),INDEX(FE!$L$9:$N$63,MATCH((Tabla14[[#This Row],[Concat.]]),FE!$E$9:$E$63,0), MATCH(Tabla11[[#Headers],[kgN2O/ud]],FE!$L$9:$N$9,0)))),"")</f>
        <v/>
      </c>
      <c r="BE24" s="337" t="str">
        <f>IFERROR((Tabla14[[#This Row],[Dato de actividad
(A cumplimentar)]]*Tabla14[[#This Row],[kgCO2/ud]]+Tabla14[[#This Row],[Dato de actividad
(A cumplimentar)]]*Tabla14[[#This Row],[kgCH4/ud]]*28+Tabla14[[#This Row],[Dato de actividad
(A cumplimentar)]]*Tabla14[[#This Row],[kgN2O/ud]]*265)/1000,"")</f>
        <v/>
      </c>
      <c r="BF24" s="335"/>
      <c r="BH24" s="341" t="s">
        <v>14</v>
      </c>
      <c r="BI24" s="378"/>
      <c r="BJ24" s="41" t="s">
        <v>12</v>
      </c>
      <c r="BK24" s="329" t="s">
        <v>20</v>
      </c>
      <c r="BL24" s="222"/>
      <c r="BM24" s="222"/>
      <c r="BN24" s="329"/>
      <c r="BO24" s="329"/>
      <c r="BP24" s="329"/>
      <c r="BQ24" s="222"/>
      <c r="BR24" s="144"/>
      <c r="BS24" s="222" t="str">
        <f>IFERROR(VLOOKUP(Tabla15[[#This Row],[Tipología de combustible
(Obligatorio)
(Lista desplegable) ]],FE!$B$12:$D$63,3,FALSE),"")</f>
        <v/>
      </c>
      <c r="BT24" s="40" t="str">
        <f>+Tabla15[[#This Row],[Tipología de combustible
(Obligatorio)
(Lista desplegable) ]]&amp;", "&amp;Tabla15[[#This Row],[Unidad DA
(No modificable)]]</f>
        <v xml:space="preserve">, </v>
      </c>
      <c r="BU24" s="156" t="str">
        <f>IFERROR(+IF(Tabla15[[#This Row],[Año
(Obligatorio)
(Lista desplegable) ]]=2020,INDEX(FE!$F$9:$H$63,MATCH((Tabla15[[#This Row],[Concat.]]),FE!$E$9:$E$63,0), MATCH(Tabla11[[#Headers],[kgCO2/ud]],FE!$F$9:$H$9,0)),IF(Tabla15[[#This Row],[Año
(Obligatorio)
(Lista desplegable) ]]=2021,INDEX(FE!$I$9:$K$63,MATCH((Tabla15[[#This Row],[Concat.]]),FE!$E$9:$E$63,0), MATCH(Tabla11[[#Headers],[kgCO2/ud]],FE!$I$9:$K$9,0)),INDEX(FE!$L$9:$N$63,MATCH((Tabla15[[#This Row],[Concat.]]),FE!$E$9:$E$63,0), MATCH(Tabla11[[#Headers],[kgCO2/ud]],FE!$L$9:$N$9,0)))),"")</f>
        <v/>
      </c>
      <c r="BV24" s="156" t="str">
        <f>IFERROR(+IF(Tabla15[[#This Row],[Año
(Obligatorio)
(Lista desplegable) ]]=2020,INDEX(FE!$F$9:$H$63,MATCH((Tabla15[[#This Row],[Concat.]]),FE!$E$9:$E$63,0), MATCH(Tabla11[[#Headers],[kgCH4/ud]],FE!$F$9:$H$9,0)),IF(Tabla15[[#This Row],[Año
(Obligatorio)
(Lista desplegable) ]]=2021,INDEX(FE!$I$9:$K$63,MATCH((Tabla15[[#This Row],[Concat.]]),FE!$E$9:$E$63,0), MATCH(Tabla11[[#Headers],[kgCH4/ud]],FE!$I$9:$K$9,0)),INDEX(FE!$L$9:$N$63,MATCH((Tabla15[[#This Row],[Concat.]]),FE!$E$9:$E$63,0), MATCH(Tabla11[[#Headers],[kgCH4/ud]],FE!$L$9:$N$9,0)))),"")</f>
        <v/>
      </c>
      <c r="BW24" s="156" t="str">
        <f>IFERROR(+IF(Tabla15[[#This Row],[Año
(Obligatorio)
(Lista desplegable) ]]=2020,INDEX(FE!$F$9:$H$63,MATCH((Tabla15[[#This Row],[Concat.]]),FE!$E$9:$E$63,0), MATCH(Tabla11[[#Headers],[kgN2O/ud]],FE!$F$9:$H$9,0)),IF(Tabla15[[#This Row],[Año
(Obligatorio)
(Lista desplegable) ]]=2021,INDEX(FE!$I$9:$K$63,MATCH((Tabla15[[#This Row],[Concat.]]),FE!$E$9:$E$63,0), MATCH(Tabla11[[#Headers],[kgN2O/ud]],FE!$I$9:$K$9,0)),INDEX(FE!$L$9:$N$63,MATCH((Tabla15[[#This Row],[Concat.]]),FE!$E$9:$E$63,0), MATCH(Tabla11[[#Headers],[kgN2O/ud]],FE!$L$9:$N$9,0)))),"")</f>
        <v/>
      </c>
      <c r="BX24" s="171" t="str">
        <f>IFERROR((Tabla15[[#This Row],[Dato de actividad
(A cumplimentar)]]*Tabla15[[#This Row],[kgCO2/ud]]+Tabla15[[#This Row],[Dato de actividad
(A cumplimentar)]]*Tabla15[[#This Row],[kgCH4/ud]]*28+Tabla15[[#This Row],[Dato de actividad
(A cumplimentar)]]*Tabla15[[#This Row],[kgN2O/ud]]*265)/1000,"")</f>
        <v/>
      </c>
      <c r="BY24" s="338"/>
    </row>
    <row r="25" spans="2:77">
      <c r="B25" s="166"/>
      <c r="C25" s="166"/>
      <c r="D25" s="166"/>
      <c r="E25" s="166"/>
      <c r="F25" s="166"/>
      <c r="G25" s="166"/>
      <c r="H25" s="166"/>
      <c r="I25" s="166"/>
      <c r="J25" s="166"/>
      <c r="K25" s="166"/>
      <c r="L25" s="166"/>
      <c r="M25" s="166"/>
      <c r="N25" s="166"/>
      <c r="O25" s="166"/>
      <c r="P25" s="166"/>
      <c r="Q25" s="166"/>
      <c r="R25" s="166"/>
      <c r="S25" s="166"/>
      <c r="T25" s="166"/>
    </row>
    <row r="26" spans="2:77">
      <c r="B26" s="338"/>
      <c r="C26" s="372"/>
      <c r="D26" s="373"/>
      <c r="E26" s="338"/>
      <c r="F26" s="338"/>
      <c r="G26" s="338"/>
      <c r="H26" s="338"/>
      <c r="I26" s="338"/>
      <c r="J26" s="338"/>
      <c r="K26" s="338"/>
      <c r="L26" s="338"/>
      <c r="M26" s="335"/>
      <c r="N26" s="338"/>
      <c r="O26" s="338"/>
      <c r="P26" s="374"/>
      <c r="Q26" s="374"/>
      <c r="R26"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26" s="166" t="str">
        <f>IFERROR((Tabla12[[#This Row],[Dato de actividad
(A cumplimentar)]]*Tabla12[[#This Row],[kgCO2/ud]]+Tabla12[[#This Row],[Dato de actividad
(A cumplimentar)]]*Tabla12[[#This Row],[kgCH4/ud]]*28+Tabla12[[#This Row],[Dato de actividad
(A cumplimentar)]]*Tabla12[[#This Row],[kgN2O/ud]]*265)/1000,"")</f>
        <v/>
      </c>
      <c r="T26" s="166"/>
    </row>
    <row r="27" spans="2:77">
      <c r="B27" s="338"/>
      <c r="C27" s="372"/>
      <c r="D27" s="373"/>
      <c r="E27" s="338"/>
      <c r="F27" s="338"/>
      <c r="G27" s="338"/>
      <c r="H27" s="338"/>
      <c r="I27" s="338"/>
      <c r="J27" s="338"/>
      <c r="K27" s="338"/>
      <c r="L27" s="338"/>
      <c r="M27" s="335"/>
      <c r="N27" s="338"/>
      <c r="O27" s="338"/>
      <c r="P27"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27"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27"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27" s="166" t="str">
        <f>IFERROR((Tabla12[[#This Row],[Dato de actividad
(A cumplimentar)]]*Tabla12[[#This Row],[kgCO2/ud]]+Tabla12[[#This Row],[Dato de actividad
(A cumplimentar)]]*Tabla12[[#This Row],[kgCH4/ud]]*28+Tabla12[[#This Row],[Dato de actividad
(A cumplimentar)]]*Tabla12[[#This Row],[kgN2O/ud]]*265)/1000,"")</f>
        <v/>
      </c>
      <c r="T27" s="166"/>
    </row>
    <row r="28" spans="2:77">
      <c r="B28" s="338"/>
      <c r="C28" s="372"/>
      <c r="D28" s="373"/>
      <c r="E28" s="338"/>
      <c r="F28" s="338"/>
      <c r="G28" s="338"/>
      <c r="H28" s="338"/>
      <c r="I28" s="338"/>
      <c r="J28" s="338"/>
      <c r="K28" s="338"/>
      <c r="L28" s="338"/>
      <c r="M28" s="335"/>
      <c r="N28" s="338"/>
      <c r="O28" s="338"/>
      <c r="P28"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28"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28"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28" s="166" t="str">
        <f>IFERROR((Tabla12[[#This Row],[Dato de actividad
(A cumplimentar)]]*Tabla12[[#This Row],[kgCO2/ud]]+Tabla12[[#This Row],[Dato de actividad
(A cumplimentar)]]*Tabla12[[#This Row],[kgCH4/ud]]*28+Tabla12[[#This Row],[Dato de actividad
(A cumplimentar)]]*Tabla12[[#This Row],[kgN2O/ud]]*265)/1000,"")</f>
        <v/>
      </c>
      <c r="T28" s="166"/>
    </row>
    <row r="29" spans="2:77">
      <c r="B29" s="338"/>
      <c r="C29" s="372"/>
      <c r="D29" s="373"/>
      <c r="E29" s="338"/>
      <c r="F29" s="338"/>
      <c r="G29" s="338"/>
      <c r="H29" s="338"/>
      <c r="I29" s="338"/>
      <c r="J29" s="338"/>
      <c r="K29" s="338"/>
      <c r="L29" s="338"/>
      <c r="M29" s="335"/>
      <c r="N29" s="338"/>
      <c r="O29" s="338"/>
      <c r="P29"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29"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29"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29" s="166" t="str">
        <f>IFERROR((Tabla12[[#This Row],[Dato de actividad
(A cumplimentar)]]*Tabla12[[#This Row],[kgCO2/ud]]+Tabla12[[#This Row],[Dato de actividad
(A cumplimentar)]]*Tabla12[[#This Row],[kgCH4/ud]]*28+Tabla12[[#This Row],[Dato de actividad
(A cumplimentar)]]*Tabla12[[#This Row],[kgN2O/ud]]*265)/1000,"")</f>
        <v/>
      </c>
      <c r="T29" s="166"/>
    </row>
    <row r="30" spans="2:77">
      <c r="C30" s="372"/>
      <c r="D30" s="373"/>
      <c r="E30" s="338"/>
      <c r="F30" s="338"/>
      <c r="G30" s="338"/>
      <c r="H30" s="338"/>
      <c r="I30" s="338"/>
      <c r="J30" s="338"/>
      <c r="K30" s="338"/>
      <c r="L30" s="338"/>
      <c r="M30" s="335"/>
      <c r="N30" s="338"/>
      <c r="O30" s="338"/>
      <c r="P30"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30"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30"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30" s="166" t="str">
        <f>IFERROR((Tabla12[[#This Row],[Dato de actividad
(A cumplimentar)]]*Tabla12[[#This Row],[kgCO2/ud]]+Tabla12[[#This Row],[Dato de actividad
(A cumplimentar)]]*Tabla12[[#This Row],[kgCH4/ud]]*28+Tabla12[[#This Row],[Dato de actividad
(A cumplimentar)]]*Tabla12[[#This Row],[kgN2O/ud]]*265)/1000,"")</f>
        <v/>
      </c>
      <c r="T30" s="166"/>
    </row>
    <row r="31" spans="2:77">
      <c r="B31" s="338"/>
      <c r="C31" s="372"/>
      <c r="D31" s="373"/>
      <c r="E31" s="338"/>
      <c r="F31" s="338"/>
      <c r="G31" s="338"/>
      <c r="H31" s="338"/>
      <c r="I31" s="338"/>
      <c r="J31" s="338"/>
      <c r="K31" s="338"/>
      <c r="L31" s="338"/>
      <c r="M31" s="335"/>
      <c r="N31" s="338"/>
      <c r="O31" s="338"/>
      <c r="P31"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31"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31"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31" s="166" t="str">
        <f>IFERROR((Tabla12[[#This Row],[Dato de actividad
(A cumplimentar)]]*Tabla12[[#This Row],[kgCO2/ud]]+Tabla12[[#This Row],[Dato de actividad
(A cumplimentar)]]*Tabla12[[#This Row],[kgCH4/ud]]*28+Tabla12[[#This Row],[Dato de actividad
(A cumplimentar)]]*Tabla12[[#This Row],[kgN2O/ud]]*265)/1000,"")</f>
        <v/>
      </c>
      <c r="T31" s="166"/>
    </row>
    <row r="32" spans="2:77">
      <c r="B32" s="338"/>
      <c r="C32" s="372"/>
      <c r="D32" s="373"/>
      <c r="E32" s="338"/>
      <c r="F32" s="338"/>
      <c r="G32" s="338"/>
      <c r="H32" s="338"/>
      <c r="I32" s="338"/>
      <c r="J32" s="338"/>
      <c r="K32" s="338"/>
      <c r="L32" s="338"/>
      <c r="M32" s="335"/>
      <c r="N32" s="338"/>
      <c r="O32" s="338"/>
      <c r="P32"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32"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32"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32" s="166" t="str">
        <f>IFERROR((Tabla12[[#This Row],[Dato de actividad
(A cumplimentar)]]*Tabla12[[#This Row],[kgCO2/ud]]+Tabla12[[#This Row],[Dato de actividad
(A cumplimentar)]]*Tabla12[[#This Row],[kgCH4/ud]]*28+Tabla12[[#This Row],[Dato de actividad
(A cumplimentar)]]*Tabla12[[#This Row],[kgN2O/ud]]*265)/1000,"")</f>
        <v/>
      </c>
      <c r="T32" s="166"/>
    </row>
    <row r="33" spans="2:20">
      <c r="B33" s="338"/>
      <c r="C33" s="372"/>
      <c r="D33" s="373"/>
      <c r="E33" s="338"/>
      <c r="F33" s="338"/>
      <c r="G33" s="338"/>
      <c r="H33" s="338"/>
      <c r="I33" s="338"/>
      <c r="J33" s="338"/>
      <c r="K33" s="338"/>
      <c r="L33" s="338"/>
      <c r="M33" s="335"/>
      <c r="N33" s="338"/>
      <c r="O33" s="338"/>
      <c r="P33"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33"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33"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33" s="166" t="str">
        <f>IFERROR((Tabla12[[#This Row],[Dato de actividad
(A cumplimentar)]]*Tabla12[[#This Row],[kgCO2/ud]]+Tabla12[[#This Row],[Dato de actividad
(A cumplimentar)]]*Tabla12[[#This Row],[kgCH4/ud]]*28+Tabla12[[#This Row],[Dato de actividad
(A cumplimentar)]]*Tabla12[[#This Row],[kgN2O/ud]]*265)/1000,"")</f>
        <v/>
      </c>
      <c r="T33" s="166"/>
    </row>
    <row r="34" spans="2:20">
      <c r="B34" s="338"/>
      <c r="C34" s="372"/>
      <c r="D34" s="373"/>
      <c r="E34" s="338"/>
      <c r="F34" s="338"/>
      <c r="G34" s="338"/>
      <c r="H34" s="338"/>
      <c r="I34" s="338"/>
      <c r="J34" s="338"/>
      <c r="K34" s="338"/>
      <c r="L34" s="338"/>
      <c r="M34" s="335"/>
      <c r="N34" s="338"/>
      <c r="O34" s="338"/>
      <c r="P34" s="374" t="str">
        <f>IFERROR(+IF(Tabla12[[#This Row],[Año 
(Obligatorio)
(Lista desplegable)]]=2020,INDEX(#REF!,MATCH((Tabla12[[#This Row],[Tipología de combustible 
(Obligatorio)
(Lista desplegable)]]&amp;" "&amp;Tabla12[[#This Row],[Unidad DA
(No modificable)]]),#REF!,0), MATCH(Tabla12[[#Headers],[kgCO2/ud]],#REF!,0)),INDEX(#REF!,MATCH((Tabla12[[#This Row],[Tipología de combustible 
(Obligatorio)
(Lista desplegable)]]&amp;" "&amp;Tabla12[[#This Row],[Unidad DA
(No modificable)]]),#REF!,0), MATCH(Tabla12[[#Headers],[kgCO2/ud]],#REF!,0))),"")</f>
        <v/>
      </c>
      <c r="Q34"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R34" s="374" t="str">
        <f>IFERROR(IF(Tabla12[[#This Row],[Año 
(Obligatorio)
(Lista desplegable)]]=2020,INDEX(#REF!,MATCH((Tabla12[[#This Row],[Tipología de combustible 
(Obligatorio)
(Lista desplegable)]]&amp;" "&amp;Tabla12[[#This Row],[Unidad DA
(No modificable)]]),#REF!,0), MATCH(Tabla12[[#Headers],[kgCH4/ud]],#REF!,0)),INDEX(#REF!,MATCH((Tabla12[[#This Row],[Tipología de combustible 
(Obligatorio)
(Lista desplegable)]]&amp;" "&amp;Tabla12[[#This Row],[Unidad DA
(No modificable)]]),#REF!,0), MATCH(Tabla12[[#Headers],[kgCH4/ud]],#REF!,0))),"")</f>
        <v/>
      </c>
      <c r="S34" s="166" t="str">
        <f>IFERROR((Tabla12[[#This Row],[Dato de actividad
(A cumplimentar)]]*Tabla12[[#This Row],[kgCO2/ud]]+Tabla12[[#This Row],[Dato de actividad
(A cumplimentar)]]*Tabla12[[#This Row],[kgCH4/ud]]*28+Tabla12[[#This Row],[Dato de actividad
(A cumplimentar)]]*Tabla12[[#This Row],[kgN2O/ud]]*265)/1000,"")</f>
        <v/>
      </c>
      <c r="T34" s="166"/>
    </row>
    <row r="35" spans="2:20">
      <c r="B35" s="338"/>
      <c r="C35" s="372"/>
      <c r="D35" s="373"/>
      <c r="E35" s="338"/>
      <c r="F35" s="338"/>
      <c r="G35" s="338"/>
      <c r="H35" s="338"/>
      <c r="I35" s="338"/>
      <c r="J35" s="338"/>
      <c r="K35" s="338"/>
      <c r="L35" s="338"/>
      <c r="M35" s="348"/>
      <c r="N35" s="338"/>
      <c r="O35" s="338"/>
      <c r="P35" s="375"/>
      <c r="Q35" s="375"/>
      <c r="R35" s="375"/>
      <c r="S35" s="167"/>
      <c r="T35" s="167"/>
    </row>
    <row r="45" spans="2:20">
      <c r="E45" s="271"/>
    </row>
  </sheetData>
  <mergeCells count="4">
    <mergeCell ref="P22:R22"/>
    <mergeCell ref="AI22:AK22"/>
    <mergeCell ref="BB22:BD22"/>
    <mergeCell ref="BU22:BW22"/>
  </mergeCells>
  <phoneticPr fontId="15" type="noConversion"/>
  <conditionalFormatting sqref="B23:B24 V23:V24 AO23:AO24 BH23:BH24">
    <cfRule type="cellIs" dxfId="36" priority="23" operator="equal">
      <formula>"Ayuntamiento"</formula>
    </cfRule>
    <cfRule type="cellIs" dxfId="35" priority="24" operator="equal">
      <formula>"Municipio"</formula>
    </cfRule>
  </conditionalFormatting>
  <conditionalFormatting sqref="BJ23:BJ24 AQ23:AQ24 D23:D24 X23:X24">
    <cfRule type="cellIs" dxfId="34" priority="1" operator="equal">
      <formula>"Residencial"</formula>
    </cfRule>
    <cfRule type="cellIs" dxfId="33" priority="2" operator="equal">
      <formula>"Industrial"</formula>
    </cfRule>
    <cfRule type="cellIs" dxfId="32" priority="3" operator="equal">
      <formula>"Servicios"</formula>
    </cfRule>
  </conditionalFormatting>
  <conditionalFormatting sqref="C23 W23 AP23:AP24 BI23:BI24">
    <cfRule type="cellIs" dxfId="31" priority="16" operator="equal">
      <formula>"A2"</formula>
    </cfRule>
  </conditionalFormatting>
  <conditionalFormatting sqref="W23 AP23:AP24 BI23:BI24">
    <cfRule type="cellIs" dxfId="30" priority="17" operator="equal">
      <formula>"A1"</formula>
    </cfRule>
  </conditionalFormatting>
  <pageMargins left="0.7" right="0.7" top="0.75" bottom="0.75" header="0.3" footer="0.3"/>
  <pageSetup paperSize="9" orientation="portrait" r:id="rId1"/>
  <drawing r:id="rId2"/>
  <legacyDrawing r:id="rId3"/>
  <tableParts count="4">
    <tablePart r:id="rId4"/>
    <tablePart r:id="rId5"/>
    <tablePart r:id="rId6"/>
    <tablePart r:id="rId7"/>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1000000}">
          <x14:formula1>
            <xm:f>Desplegables!$R$6:$R$9</xm:f>
          </x14:formula1>
          <xm:sqref>AC24 AV24 BO24 J24</xm:sqref>
        </x14:dataValidation>
        <x14:dataValidation type="list" allowBlank="1" showInputMessage="1" showErrorMessage="1" xr:uid="{00000000-0002-0000-0700-000002000000}">
          <x14:formula1>
            <xm:f>Desplegables!$F$6:$F$7</xm:f>
          </x14:formula1>
          <xm:sqref>C24 W24 AP24 BI24</xm:sqref>
        </x14:dataValidation>
        <x14:dataValidation type="list" allowBlank="1" showInputMessage="1" showErrorMessage="1" xr:uid="{00000000-0002-0000-0700-000003000000}">
          <x14:formula1>
            <xm:f>Desplegables!$Q$6:$Q$17</xm:f>
          </x14:formula1>
          <xm:sqref>AU24 AB24 I24 BN24</xm:sqref>
        </x14:dataValidation>
        <x14:dataValidation type="list" allowBlank="1" showInputMessage="1" showErrorMessage="1" xr:uid="{00000000-0002-0000-0700-000004000000}">
          <x14:formula1>
            <xm:f>Desplegables!$I$7:$I$8</xm:f>
          </x14:formula1>
          <xm:sqref>Y24 AR24 BK24</xm:sqref>
        </x14:dataValidation>
        <x14:dataValidation type="list" allowBlank="1" showInputMessage="1" showErrorMessage="1" xr:uid="{00000000-0002-0000-0700-000005000000}">
          <x14:formula1>
            <xm:f>Desplegables!$E$6:$E$15</xm:f>
          </x14:formula1>
          <xm:sqref>G24</xm:sqref>
        </x14:dataValidation>
        <x14:dataValidation type="list" allowBlank="1" showInputMessage="1" showErrorMessage="1" xr:uid="{00000000-0002-0000-0700-000006000000}">
          <x14:formula1>
            <xm:f>Desplegables!$I$6:$I$8</xm:f>
          </x14:formula1>
          <xm:sqref>E24</xm:sqref>
        </x14:dataValidation>
        <x14:dataValidation type="list" allowBlank="1" showInputMessage="1" showErrorMessage="1" xr:uid="{00000000-0002-0000-0700-000000000000}">
          <x14:formula1>
            <xm:f>Desplegables!$J$6:$J$11</xm:f>
          </x14:formula1>
          <xm:sqref>AD24 K24 AW24 BP24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B4:R29"/>
  <sheetViews>
    <sheetView topLeftCell="A7" zoomScaleNormal="100" workbookViewId="0">
      <selection activeCell="B20" sqref="B20"/>
    </sheetView>
  </sheetViews>
  <sheetFormatPr baseColWidth="10" defaultColWidth="10.88671875" defaultRowHeight="16.8"/>
  <cols>
    <col min="1" max="1" width="8.77734375" style="1" customWidth="1"/>
    <col min="2" max="2" width="15.5546875" style="1" customWidth="1"/>
    <col min="3" max="3" width="13.109375" style="1" bestFit="1" customWidth="1"/>
    <col min="4" max="4" width="19" style="1" customWidth="1"/>
    <col min="5" max="5" width="27.21875" style="1" bestFit="1" customWidth="1"/>
    <col min="6" max="6" width="27.77734375" style="1" customWidth="1"/>
    <col min="7" max="7" width="15.77734375" style="1" customWidth="1"/>
    <col min="8" max="8" width="28.88671875" style="1" bestFit="1" customWidth="1"/>
    <col min="9" max="9" width="19" style="1" customWidth="1"/>
    <col min="10" max="10" width="13.109375" style="1" customWidth="1"/>
    <col min="11" max="11" width="26.77734375" style="1" hidden="1" customWidth="1"/>
    <col min="12" max="13" width="9.5546875" style="1" hidden="1" customWidth="1"/>
    <col min="14" max="14" width="11.5546875" style="1" hidden="1" customWidth="1"/>
    <col min="15" max="15" width="17.77734375" style="1" customWidth="1"/>
    <col min="16" max="16" width="34.21875" style="1" customWidth="1"/>
    <col min="17" max="17" width="13.21875" style="1" customWidth="1"/>
    <col min="18" max="16384" width="10.88671875" style="1"/>
  </cols>
  <sheetData>
    <row r="4" spans="2:16" s="176" customFormat="1" ht="24" thickBot="1">
      <c r="B4" s="11" t="s">
        <v>125</v>
      </c>
    </row>
    <row r="5" spans="2:16" ht="17.399999999999999" thickTop="1"/>
    <row r="6" spans="2:16" ht="20.399999999999999">
      <c r="B6" s="173" t="s">
        <v>691</v>
      </c>
      <c r="C6" s="173"/>
      <c r="D6" s="174"/>
    </row>
    <row r="8" spans="2:16">
      <c r="B8" s="395" t="s">
        <v>1070</v>
      </c>
      <c r="C8" s="204"/>
      <c r="D8" s="204"/>
      <c r="E8" s="204"/>
    </row>
    <row r="10" spans="2:16">
      <c r="B10" s="175" t="s">
        <v>678</v>
      </c>
    </row>
    <row r="11" spans="2:16">
      <c r="B11" s="47" t="s">
        <v>971</v>
      </c>
      <c r="C11" s="47"/>
      <c r="D11" s="47"/>
      <c r="E11" s="47"/>
      <c r="F11" s="47"/>
      <c r="G11" s="47"/>
      <c r="H11" s="47"/>
      <c r="I11" s="47"/>
      <c r="J11" s="47"/>
      <c r="K11" s="47"/>
      <c r="L11" s="47"/>
      <c r="M11" s="47"/>
      <c r="N11" s="47"/>
      <c r="O11" s="47"/>
      <c r="P11" s="47"/>
    </row>
    <row r="12" spans="2:16">
      <c r="B12" s="25" t="s">
        <v>978</v>
      </c>
      <c r="C12" s="47"/>
      <c r="D12" s="47"/>
      <c r="E12" s="47"/>
      <c r="F12" s="47"/>
      <c r="G12" s="47"/>
      <c r="H12" s="47"/>
      <c r="I12" s="47"/>
      <c r="J12" s="47"/>
      <c r="K12" s="47"/>
      <c r="L12" s="47"/>
      <c r="M12" s="47"/>
      <c r="N12" s="47"/>
      <c r="O12" s="47"/>
      <c r="P12" s="47"/>
    </row>
    <row r="13" spans="2:16">
      <c r="B13" s="47" t="s">
        <v>147</v>
      </c>
      <c r="C13" s="47"/>
      <c r="D13" s="47"/>
      <c r="E13" s="47"/>
      <c r="F13" s="47"/>
      <c r="G13" s="47"/>
      <c r="H13" s="47"/>
      <c r="I13" s="47"/>
      <c r="J13" s="47"/>
      <c r="K13" s="47"/>
      <c r="L13" s="47"/>
      <c r="M13" s="47"/>
      <c r="N13" s="47"/>
      <c r="O13" s="47"/>
      <c r="P13" s="47"/>
    </row>
    <row r="14" spans="2:16">
      <c r="B14" s="47" t="s">
        <v>142</v>
      </c>
      <c r="C14" s="47"/>
      <c r="D14" s="47"/>
      <c r="E14" s="47"/>
      <c r="F14" s="47"/>
      <c r="G14" s="47"/>
      <c r="H14" s="47"/>
      <c r="I14" s="47"/>
      <c r="J14" s="47"/>
      <c r="K14" s="47"/>
      <c r="L14" s="47"/>
      <c r="M14" s="47"/>
      <c r="N14" s="47"/>
      <c r="O14" s="47"/>
      <c r="P14" s="47"/>
    </row>
    <row r="15" spans="2:16">
      <c r="B15" s="47" t="s">
        <v>972</v>
      </c>
      <c r="C15" s="47"/>
      <c r="D15" s="47"/>
      <c r="E15" s="47"/>
      <c r="F15" s="47"/>
      <c r="G15" s="47"/>
      <c r="H15" s="47"/>
      <c r="I15" s="47"/>
      <c r="J15" s="47"/>
      <c r="K15" s="47"/>
      <c r="L15" s="47"/>
      <c r="M15" s="47"/>
      <c r="N15" s="47"/>
      <c r="O15" s="47"/>
      <c r="P15" s="47"/>
    </row>
    <row r="16" spans="2:16">
      <c r="B16" s="47" t="s">
        <v>714</v>
      </c>
      <c r="C16" s="47"/>
      <c r="D16" s="47"/>
      <c r="E16" s="47"/>
      <c r="F16" s="47"/>
      <c r="G16" s="47"/>
      <c r="H16" s="47"/>
      <c r="I16" s="47"/>
      <c r="J16" s="47"/>
      <c r="K16" s="47"/>
      <c r="L16" s="47"/>
      <c r="M16" s="47"/>
      <c r="N16" s="47"/>
      <c r="O16" s="47"/>
      <c r="P16" s="47"/>
    </row>
    <row r="17" spans="2:18">
      <c r="B17" s="148" t="s">
        <v>1475</v>
      </c>
      <c r="C17" s="47"/>
      <c r="D17" s="47"/>
      <c r="E17" s="47"/>
      <c r="F17" s="47"/>
      <c r="G17" s="47"/>
      <c r="H17" s="47"/>
      <c r="I17" s="47"/>
      <c r="J17" s="47"/>
      <c r="K17" s="47"/>
      <c r="L17" s="47"/>
      <c r="M17" s="47"/>
      <c r="N17" s="47"/>
      <c r="O17" s="47"/>
      <c r="P17" s="47"/>
    </row>
    <row r="18" spans="2:18">
      <c r="B18" s="47" t="s">
        <v>652</v>
      </c>
      <c r="C18" s="47"/>
      <c r="D18" s="47"/>
      <c r="E18" s="47"/>
      <c r="F18" s="47"/>
      <c r="G18" s="47"/>
      <c r="H18" s="47"/>
      <c r="I18" s="47"/>
      <c r="J18" s="47"/>
      <c r="K18" s="47"/>
      <c r="L18" s="47"/>
      <c r="M18" s="47"/>
      <c r="N18" s="47"/>
      <c r="O18" s="47"/>
      <c r="P18" s="47"/>
    </row>
    <row r="20" spans="2:18">
      <c r="B20" s="316" t="s">
        <v>1491</v>
      </c>
      <c r="L20" s="454" t="s">
        <v>654</v>
      </c>
      <c r="M20" s="454"/>
      <c r="N20" s="454"/>
    </row>
    <row r="21" spans="2:18" s="12" customFormat="1" ht="39.75" customHeight="1">
      <c r="B21" s="164" t="s">
        <v>1046</v>
      </c>
      <c r="C21" s="164" t="s">
        <v>1052</v>
      </c>
      <c r="D21" s="164" t="s">
        <v>1048</v>
      </c>
      <c r="E21" s="164" t="s">
        <v>1049</v>
      </c>
      <c r="F21" s="164" t="s">
        <v>1053</v>
      </c>
      <c r="G21" s="164" t="s">
        <v>956</v>
      </c>
      <c r="H21" s="164" t="s">
        <v>1058</v>
      </c>
      <c r="I21" s="164" t="s">
        <v>662</v>
      </c>
      <c r="J21" s="164" t="s">
        <v>653</v>
      </c>
      <c r="K21" s="164" t="s">
        <v>639</v>
      </c>
      <c r="L21" s="165" t="s">
        <v>115</v>
      </c>
      <c r="M21" s="165" t="s">
        <v>116</v>
      </c>
      <c r="N21" s="165" t="s">
        <v>117</v>
      </c>
      <c r="O21" s="164" t="s">
        <v>109</v>
      </c>
      <c r="P21" s="164" t="s">
        <v>655</v>
      </c>
    </row>
    <row r="22" spans="2:18" ht="16.5" customHeight="1">
      <c r="B22" s="385"/>
      <c r="C22" s="386"/>
      <c r="D22" s="386"/>
      <c r="E22" s="386"/>
      <c r="F22" s="386"/>
      <c r="G22" s="387"/>
      <c r="H22" s="329"/>
      <c r="I22" s="287"/>
      <c r="J22" s="388" t="str">
        <f>IFERROR(VLOOKUP(Tabla11[[#This Row],[Tipología de combustible  
(Lista desplegable)]],FE!$B$12:$D$63,3,FALSE),"")</f>
        <v/>
      </c>
      <c r="K22" s="389" t="str">
        <f>+Tabla11[[#This Row],[Tipología de combustible  
(Lista desplegable)]]&amp;", "&amp;Tabla11[[#This Row],[Unidad DA  (No modificable)]]</f>
        <v xml:space="preserve">, </v>
      </c>
      <c r="L22" s="390" t="str">
        <f>IFERROR(+IF(Tabla11[[#This Row],[Año  
(Lista desplegable)]]=2020,INDEX(FE!$F$9:$H$63,MATCH(Tabla11[[#This Row],[Concat.]],FE!$E$9:$E$63,0), MATCH(Tabla11[[#Headers],[kgCO2/ud]],FE!$F$9:$H$9,0)),IF(Tabla11[[#This Row],[Año  
(Lista desplegable)]]=2021,INDEX(FE!$I$9:$K$63,MATCH(Tabla11[[#This Row],[Concat.]],FE!$E$9:$E$63,0), MATCH(Tabla11[[#Headers],[kgCO2/ud]],FE!$I$9:$K$9,0)),INDEX(FE!$L$9:$N$63,MATCH((Tabla11[[#This Row],[Concat.]]),FE!$E$9:$E$63,0), MATCH(Tabla11[[#Headers],[kgCO2/ud]],FE!$L$9:$N$9,0)))),"")</f>
        <v/>
      </c>
      <c r="M22" s="391" t="str">
        <f>IFERROR(+IF(Tabla11[[#This Row],[Año  
(Lista desplegable)]]=2020,INDEX(FE!$F$9:$H$63,MATCH(Tabla11[[#This Row],[Concat.]],FE!$E$9:$E$63,0), MATCH(Tabla11[[#Headers],[kgCH4/ud]],FE!$F$9:$H$9,0)),IF(Tabla11[[#This Row],[Año  
(Lista desplegable)]]=2021,INDEX(FE!$I$9:$K$63,MATCH(Tabla11[[#This Row],[Concat.]],FE!$E$9:$E$63,0), MATCH(Tabla11[[#Headers],[kgCH4/ud]],FE!$I$9:$K$9,0)),INDEX(FE!$L$9:$N$63,MATCH((Tabla11[[#This Row],[Concat.]]),FE!$E$9:$E$63,0), MATCH(Tabla11[[#Headers],[kgCH4/ud]],FE!$L$9:$N$9,0)))),"")</f>
        <v/>
      </c>
      <c r="N22" s="391" t="str">
        <f>IFERROR(+IF(Tabla11[[#This Row],[Año  
(Lista desplegable)]]=2020,INDEX(FE!$F$9:$H$63,MATCH(Tabla11[[#This Row],[Concat.]],FE!$E$9:$E$63,0), MATCH(Tabla11[[#Headers],[kgN2O/ud]],FE!$F$9:$H$9,0)),IF(Tabla11[[#This Row],[Año  
(Lista desplegable)]]=2021,INDEX(FE!$I$9:$K$63,MATCH(Tabla11[[#This Row],[Concat.]],FE!$E$9:$E$63,0), MATCH(Tabla11[[#Headers],[kgN2O/ud]],FE!$I$9:$K$9,0)),INDEX(FE!$L$9:$N$63,MATCH((Tabla11[[#This Row],[Concat.]]),FE!$E$9:$E$63,0), MATCH(Tabla11[[#Headers],[kgN2O/ud]],FE!$L$9:$N$9,0)))),"")</f>
        <v/>
      </c>
      <c r="O22" s="392" t="str">
        <f>IFERROR((Tabla11[[#This Row],[Dato de actividad 
(A cumplimentar)]]*Tabla11[[#This Row],[kgCO2/ud]]+Tabla11[[#This Row],[Dato de actividad 
(A cumplimentar)]]*Tabla11[[#This Row],[kgCH4/ud]]*28+Tabla11[[#This Row],[Dato de actividad 
(A cumplimentar)]]*Tabla11[[#This Row],[kgN2O/ud]]*265)/1000,"")</f>
        <v/>
      </c>
      <c r="P22" s="287"/>
      <c r="Q22" s="12"/>
      <c r="R22" s="12"/>
    </row>
    <row r="23" spans="2:18">
      <c r="Q23" s="12"/>
      <c r="R23" s="12"/>
    </row>
    <row r="24" spans="2:18">
      <c r="Q24" s="12"/>
      <c r="R24" s="12"/>
    </row>
    <row r="25" spans="2:18">
      <c r="Q25" s="12"/>
      <c r="R25" s="12"/>
    </row>
    <row r="26" spans="2:18">
      <c r="Q26" s="12"/>
      <c r="R26" s="12"/>
    </row>
    <row r="27" spans="2:18">
      <c r="Q27" s="12"/>
      <c r="R27" s="12"/>
    </row>
    <row r="28" spans="2:18">
      <c r="Q28" s="12"/>
      <c r="R28" s="12"/>
    </row>
    <row r="29" spans="2:18">
      <c r="Q29" s="12"/>
      <c r="R29" s="12"/>
    </row>
  </sheetData>
  <mergeCells count="1">
    <mergeCell ref="L20:N20"/>
  </mergeCells>
  <conditionalFormatting sqref="D21">
    <cfRule type="cellIs" dxfId="29" priority="3" operator="equal">
      <formula>"Residencial"</formula>
    </cfRule>
    <cfRule type="cellIs" dxfId="28" priority="4" operator="equal">
      <formula>"Industrial"</formula>
    </cfRule>
    <cfRule type="cellIs" dxfId="27" priority="5" operator="equal">
      <formula>"Servicios"</formula>
    </cfRule>
  </conditionalFormatting>
  <pageMargins left="0.7" right="0.7" top="0.75" bottom="0.75" header="0.3" footer="0.3"/>
  <pageSetup paperSize="9"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0000000}">
          <x14:formula1>
            <xm:f>Desplegables!$Q$6:$Q$17</xm:f>
          </x14:formula1>
          <xm:sqref>G22</xm:sqref>
        </x14:dataValidation>
        <x14:dataValidation type="list" allowBlank="1" showInputMessage="1" showErrorMessage="1" xr:uid="{C5AFE714-888B-47B9-8F90-3E957736A644}">
          <x14:formula1>
            <xm:f>Desplegables!$G$6:$G$7</xm:f>
          </x14:formula1>
          <xm:sqref>B22</xm:sqref>
        </x14:dataValidation>
        <x14:dataValidation type="list" allowBlank="1" showInputMessage="1" showErrorMessage="1" xr:uid="{BDE0C77B-5FFA-4A79-83A7-223808FA6C95}">
          <x14:formula1>
            <xm:f>Desplegables!$F$6:$F$7</xm:f>
          </x14:formula1>
          <xm:sqref>C22</xm:sqref>
        </x14:dataValidation>
        <x14:dataValidation type="list" allowBlank="1" showInputMessage="1" showErrorMessage="1" xr:uid="{14EFA1AF-8B20-43F9-A21E-40D16214F6AF}">
          <x14:formula1>
            <xm:f>Desplegables!$H$6:$H$10</xm:f>
          </x14:formula1>
          <xm:sqref>D22</xm:sqref>
        </x14:dataValidation>
        <x14:dataValidation type="list" allowBlank="1" showInputMessage="1" showErrorMessage="1" xr:uid="{8449E754-5ED4-4E51-82DC-AAA30FD2C11D}">
          <x14:formula1>
            <xm:f>Desplegables!$I$6:$I$13</xm:f>
          </x14:formula1>
          <xm:sqref>E22</xm:sqref>
        </x14:dataValidation>
        <x14:dataValidation type="list" allowBlank="1" showInputMessage="1" showErrorMessage="1" xr:uid="{4BE6AD23-12D7-41A0-825B-94BF7C1F7028}">
          <x14:formula1>
            <xm:f>Desplegables!$J$6:$J$17</xm:f>
          </x14:formula1>
          <xm:sqref>F22</xm:sqref>
        </x14:dataValidation>
        <x14:dataValidation type="list" allowBlank="1" showInputMessage="1" showErrorMessage="1" xr:uid="{C6FF7D8A-0F53-47F1-87D3-ED290BE6517B}">
          <x14:formula1>
            <xm:f>Desplegables!$R$6:$R$9</xm:f>
          </x14:formula1>
          <xm:sqref>H22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5381-AE58-4391-9AB8-1FBD8290DFFA}">
  <sheetPr codeName="Hoja9">
    <tabColor theme="9" tint="-0.249977111117893"/>
  </sheetPr>
  <dimension ref="B4:Q34"/>
  <sheetViews>
    <sheetView topLeftCell="A7" zoomScale="85" zoomScaleNormal="85" workbookViewId="0">
      <selection activeCell="C24" activeCellId="1" sqref="A4:Q40"/>
    </sheetView>
  </sheetViews>
  <sheetFormatPr baseColWidth="10" defaultColWidth="10.88671875" defaultRowHeight="16.8"/>
  <cols>
    <col min="1" max="1" width="4.44140625" style="1" customWidth="1"/>
    <col min="2" max="2" width="31.77734375" style="1" customWidth="1"/>
    <col min="3" max="3" width="17.21875" style="1" customWidth="1"/>
    <col min="4" max="4" width="20.109375" style="1" customWidth="1"/>
    <col min="5" max="5" width="15.109375" style="1" customWidth="1"/>
    <col min="6" max="6" width="15.109375" style="1" hidden="1" customWidth="1"/>
    <col min="7" max="9" width="15.109375" style="1" customWidth="1"/>
    <col min="10" max="10" width="15.109375" style="1" hidden="1" customWidth="1"/>
    <col min="11" max="11" width="21.88671875" style="1" hidden="1" customWidth="1"/>
    <col min="12" max="12" width="31.77734375" style="1" hidden="1" customWidth="1"/>
    <col min="13" max="13" width="8.109375" style="157" hidden="1" customWidth="1"/>
    <col min="14" max="14" width="19.77734375" style="157" customWidth="1"/>
    <col min="15" max="15" width="19.77734375" style="1" customWidth="1"/>
    <col min="16" max="16384" width="10.88671875" style="1"/>
  </cols>
  <sheetData>
    <row r="4" spans="2:17" s="176" customFormat="1" ht="24" thickBot="1">
      <c r="B4" s="11" t="s">
        <v>1474</v>
      </c>
      <c r="M4" s="353"/>
      <c r="N4" s="353"/>
    </row>
    <row r="5" spans="2:17" ht="17.399999999999999" thickTop="1"/>
    <row r="8" spans="2:17">
      <c r="B8" s="433" t="s">
        <v>1465</v>
      </c>
      <c r="C8" s="204"/>
      <c r="D8" s="204"/>
      <c r="E8" s="204"/>
      <c r="F8" s="204"/>
      <c r="G8" s="204"/>
      <c r="H8" s="204"/>
      <c r="I8" s="204"/>
      <c r="J8" s="204"/>
      <c r="K8" s="204"/>
      <c r="L8" s="204"/>
    </row>
    <row r="10" spans="2:17">
      <c r="B10" s="175" t="s">
        <v>678</v>
      </c>
      <c r="N10" s="1"/>
    </row>
    <row r="11" spans="2:17">
      <c r="B11" s="47" t="s">
        <v>1473</v>
      </c>
      <c r="C11" s="47"/>
      <c r="D11" s="47"/>
      <c r="E11" s="47"/>
      <c r="F11" s="47"/>
      <c r="G11" s="47"/>
      <c r="H11" s="47"/>
      <c r="I11" s="47"/>
      <c r="J11" s="47"/>
      <c r="K11" s="47"/>
      <c r="L11" s="47"/>
      <c r="N11" s="47"/>
      <c r="O11" s="47"/>
      <c r="P11" s="47"/>
      <c r="Q11" s="47"/>
    </row>
    <row r="12" spans="2:17">
      <c r="B12" s="47" t="s">
        <v>1460</v>
      </c>
      <c r="C12" s="47"/>
      <c r="D12" s="47"/>
      <c r="E12" s="47"/>
      <c r="F12" s="47"/>
      <c r="G12" s="47"/>
      <c r="H12" s="47"/>
      <c r="I12" s="47"/>
      <c r="J12" s="47"/>
      <c r="K12" s="47"/>
      <c r="L12" s="47"/>
      <c r="N12" s="47"/>
      <c r="O12" s="47"/>
      <c r="P12" s="47"/>
      <c r="Q12" s="47"/>
    </row>
    <row r="13" spans="2:17">
      <c r="B13" s="47" t="s">
        <v>1461</v>
      </c>
      <c r="C13" s="47"/>
      <c r="D13" s="47"/>
      <c r="E13" s="47"/>
      <c r="F13" s="47"/>
      <c r="G13" s="47"/>
      <c r="H13" s="47"/>
      <c r="I13" s="47"/>
      <c r="J13" s="47"/>
      <c r="K13" s="47"/>
      <c r="L13" s="47"/>
      <c r="N13" s="47"/>
      <c r="O13" s="47"/>
      <c r="P13" s="47"/>
      <c r="Q13" s="47"/>
    </row>
    <row r="14" spans="2:17">
      <c r="B14" s="47" t="s">
        <v>1477</v>
      </c>
      <c r="C14" s="47"/>
      <c r="D14" s="47"/>
      <c r="E14" s="47"/>
      <c r="F14" s="47"/>
      <c r="G14" s="47"/>
      <c r="H14" s="47"/>
      <c r="I14" s="47"/>
      <c r="J14" s="47"/>
      <c r="K14" s="47"/>
      <c r="L14" s="47"/>
      <c r="M14" s="168"/>
      <c r="N14" s="47"/>
      <c r="O14" s="47"/>
      <c r="P14" s="47"/>
      <c r="Q14" s="47"/>
    </row>
    <row r="15" spans="2:17" ht="17.399999999999999">
      <c r="B15" s="47" t="s">
        <v>1471</v>
      </c>
      <c r="C15" s="47"/>
      <c r="D15" s="47"/>
      <c r="E15" s="47"/>
      <c r="F15" s="47"/>
      <c r="G15" s="47"/>
      <c r="H15" s="47"/>
      <c r="I15" s="47"/>
      <c r="J15" s="47"/>
      <c r="K15" s="47"/>
      <c r="L15" s="47"/>
      <c r="M15" s="168"/>
      <c r="N15" s="47"/>
      <c r="O15" s="47"/>
      <c r="P15" s="47"/>
      <c r="Q15" s="47"/>
    </row>
    <row r="16" spans="2:17" ht="17.399999999999999">
      <c r="B16" s="47" t="s">
        <v>1468</v>
      </c>
      <c r="C16" s="47"/>
      <c r="D16" s="47"/>
      <c r="E16" s="47"/>
      <c r="F16" s="47"/>
      <c r="G16" s="47"/>
      <c r="H16" s="47"/>
      <c r="I16" s="47"/>
      <c r="J16" s="47"/>
      <c r="K16" s="47"/>
      <c r="L16" s="47"/>
      <c r="M16" s="168"/>
      <c r="N16" s="47"/>
      <c r="O16" s="47"/>
      <c r="P16" s="47"/>
      <c r="Q16" s="47"/>
    </row>
    <row r="17" spans="2:17">
      <c r="B17" s="47" t="s">
        <v>1472</v>
      </c>
      <c r="C17" s="47"/>
      <c r="D17" s="47"/>
      <c r="E17" s="47"/>
      <c r="F17" s="47"/>
      <c r="G17" s="47"/>
      <c r="H17" s="47"/>
      <c r="I17" s="47"/>
      <c r="J17" s="47"/>
      <c r="K17" s="47"/>
      <c r="L17" s="47"/>
      <c r="M17" s="168"/>
      <c r="N17" s="47"/>
      <c r="O17" s="47"/>
      <c r="P17" s="47"/>
      <c r="Q17" s="47"/>
    </row>
    <row r="18" spans="2:17">
      <c r="B18" s="47" t="s">
        <v>1485</v>
      </c>
      <c r="C18" s="47"/>
      <c r="D18" s="47"/>
      <c r="E18" s="47"/>
      <c r="F18" s="47"/>
      <c r="G18" s="47"/>
      <c r="H18" s="47"/>
      <c r="I18" s="47"/>
      <c r="J18" s="47"/>
      <c r="K18" s="47"/>
      <c r="L18" s="47"/>
      <c r="M18" s="168"/>
      <c r="N18" s="47"/>
      <c r="O18" s="47"/>
      <c r="P18" s="47"/>
      <c r="Q18" s="47"/>
    </row>
    <row r="19" spans="2:17">
      <c r="B19" s="47" t="s">
        <v>1484</v>
      </c>
      <c r="C19" s="47"/>
      <c r="D19" s="47"/>
      <c r="E19" s="47"/>
      <c r="F19" s="47"/>
      <c r="G19" s="47"/>
      <c r="H19" s="47"/>
      <c r="I19" s="47"/>
      <c r="J19" s="47"/>
      <c r="K19" s="47"/>
      <c r="L19" s="47"/>
      <c r="M19" s="168"/>
      <c r="N19" s="47"/>
      <c r="O19" s="47"/>
      <c r="P19" s="47"/>
      <c r="Q19" s="47"/>
    </row>
    <row r="20" spans="2:17">
      <c r="B20" s="47" t="s">
        <v>1073</v>
      </c>
      <c r="C20" s="47"/>
      <c r="D20" s="47"/>
      <c r="E20" s="47"/>
      <c r="F20" s="47"/>
      <c r="G20" s="47"/>
      <c r="H20" s="47"/>
      <c r="I20" s="47"/>
      <c r="J20" s="47"/>
      <c r="K20" s="47"/>
      <c r="L20" s="47"/>
      <c r="M20" s="168"/>
      <c r="N20" s="47"/>
      <c r="O20" s="47"/>
      <c r="P20" s="47"/>
      <c r="Q20" s="47"/>
    </row>
    <row r="21" spans="2:17">
      <c r="B21" s="457"/>
      <c r="C21" s="457"/>
      <c r="M21" s="1"/>
      <c r="N21" s="1"/>
    </row>
    <row r="22" spans="2:17" ht="19.2">
      <c r="B22" s="455" t="s">
        <v>1469</v>
      </c>
      <c r="C22" s="456"/>
      <c r="M22" s="1"/>
      <c r="N22" s="1"/>
    </row>
    <row r="23" spans="2:17">
      <c r="B23" s="427" t="s">
        <v>14</v>
      </c>
      <c r="C23" s="426"/>
      <c r="M23" s="1"/>
      <c r="N23" s="1"/>
    </row>
    <row r="24" spans="2:17" ht="16.95" customHeight="1">
      <c r="B24" s="428" t="s">
        <v>1074</v>
      </c>
      <c r="C24" s="423"/>
      <c r="D24" s="406" t="s">
        <v>1076</v>
      </c>
      <c r="E24" s="405"/>
      <c r="F24" s="405"/>
      <c r="M24" s="1"/>
      <c r="N24" s="1"/>
    </row>
    <row r="25" spans="2:17" ht="16.95" customHeight="1">
      <c r="B25" s="428" t="s">
        <v>1077</v>
      </c>
      <c r="C25" s="424"/>
      <c r="D25" s="406" t="s">
        <v>1076</v>
      </c>
      <c r="E25" s="405"/>
      <c r="F25" s="405"/>
      <c r="M25" s="1"/>
      <c r="N25" s="1"/>
    </row>
    <row r="26" spans="2:17" ht="16.95" hidden="1" customHeight="1">
      <c r="B26" s="432"/>
      <c r="C26" s="425" t="str">
        <f>_xlfn.CONCAT($C$24:$C$25)</f>
        <v/>
      </c>
      <c r="D26" s="406"/>
      <c r="E26" s="405"/>
      <c r="F26" s="405"/>
      <c r="M26" s="1"/>
      <c r="N26" s="1"/>
    </row>
    <row r="27" spans="2:17">
      <c r="B27" s="432" t="s">
        <v>1480</v>
      </c>
      <c r="C27" s="425" t="e">
        <f>INDEX(Tabla25[],MATCH(C26,Tabla25[Provincia],0),2)</f>
        <v>#N/A</v>
      </c>
      <c r="D27" s="406" t="s">
        <v>1481</v>
      </c>
      <c r="E27" s="405"/>
      <c r="F27" s="405"/>
      <c r="M27" s="1"/>
      <c r="N27" s="1"/>
    </row>
    <row r="28" spans="2:17">
      <c r="B28" s="429" t="s">
        <v>1470</v>
      </c>
      <c r="C28" s="425"/>
      <c r="D28" s="406" t="s">
        <v>804</v>
      </c>
      <c r="E28" s="405"/>
      <c r="F28" s="405"/>
      <c r="M28" s="1"/>
      <c r="N28" s="1"/>
    </row>
    <row r="29" spans="2:17" ht="16.95" customHeight="1">
      <c r="B29" s="331"/>
      <c r="C29" s="331"/>
      <c r="D29" s="331"/>
      <c r="E29" s="405"/>
      <c r="F29" s="405"/>
      <c r="M29" s="1"/>
      <c r="N29" s="1"/>
    </row>
    <row r="30" spans="2:17" ht="16.95" customHeight="1">
      <c r="B30" s="331"/>
      <c r="C30" s="331"/>
      <c r="D30" s="331"/>
      <c r="E30" s="405"/>
      <c r="F30" s="405"/>
      <c r="M30" s="1"/>
      <c r="N30" s="1"/>
    </row>
    <row r="31" spans="2:17" s="249" customFormat="1" ht="16.95" customHeight="1">
      <c r="B31" s="249" t="s">
        <v>1466</v>
      </c>
      <c r="C31" s="331"/>
      <c r="D31" s="331"/>
    </row>
    <row r="32" spans="2:17">
      <c r="M32" s="1"/>
      <c r="N32" s="1"/>
    </row>
    <row r="33" spans="2:16" s="12" customFormat="1" ht="74.400000000000006">
      <c r="B33" s="417" t="s">
        <v>657</v>
      </c>
      <c r="C33" s="418" t="s">
        <v>658</v>
      </c>
      <c r="D33" s="418" t="s">
        <v>1464</v>
      </c>
      <c r="E33" s="418" t="s">
        <v>1488</v>
      </c>
      <c r="F33" s="418" t="s">
        <v>1079</v>
      </c>
      <c r="G33" s="418" t="s">
        <v>1080</v>
      </c>
      <c r="H33" s="418" t="s">
        <v>1467</v>
      </c>
      <c r="I33" s="418" t="s">
        <v>1081</v>
      </c>
      <c r="J33" s="418" t="s">
        <v>1082</v>
      </c>
      <c r="K33" s="418" t="s">
        <v>1083</v>
      </c>
      <c r="L33" s="418" t="s">
        <v>1084</v>
      </c>
      <c r="M33" s="419" t="s">
        <v>1088</v>
      </c>
      <c r="N33" s="418" t="s">
        <v>1483</v>
      </c>
      <c r="O33" s="420" t="s">
        <v>716</v>
      </c>
      <c r="P33" s="1"/>
    </row>
    <row r="34" spans="2:16" s="12" customFormat="1">
      <c r="B34" s="401" t="s">
        <v>14</v>
      </c>
      <c r="C34" s="402" t="s">
        <v>12</v>
      </c>
      <c r="D34" s="403"/>
      <c r="E34" s="386"/>
      <c r="F34" s="421" t="e">
        <f>INDEX(Tabla27[],MATCH($C$24,Tabla27[Provincia],0),2)</f>
        <v>#N/A</v>
      </c>
      <c r="G34" s="386"/>
      <c r="H34" s="386"/>
      <c r="I34" s="386"/>
      <c r="J34" s="404" t="e">
        <f>INDEX(Tabla25[],MATCH(Tabla26[[#This Row],[Concat]],Tabla25[Provincia],0),2)</f>
        <v>#N/A</v>
      </c>
      <c r="K34" s="421" t="str">
        <f>_xlfn.CONCAT($C$24:$C$25)</f>
        <v/>
      </c>
      <c r="L34" s="403" t="e">
        <f>_xlfn.CONCAT(Tabla26[[#This Row],[Zona Geográfica
]:[Zona Climática
(Obligatorio)
(Buscar en x)
(Lista desplegable)]])</f>
        <v>#N/A</v>
      </c>
      <c r="M34" s="400" t="e">
        <f>INDEX(Tabla28[#Data],MATCH('EQUIP. Viviendas. (certif.)'!$L34,Tabla28[Concat],0),MATCH('EQUIP. Viviendas. (certif.)'!$M$33,Tabla28[#Headers],0))</f>
        <v>#N/A</v>
      </c>
      <c r="N34" s="399" t="e">
        <f>'EQUIP. Viviendas. (certif.)'!$M34*'EQUIP. Viviendas. (certif.)'!$E34</f>
        <v>#N/A</v>
      </c>
      <c r="O34" s="422"/>
      <c r="P34" s="1"/>
    </row>
  </sheetData>
  <mergeCells count="2">
    <mergeCell ref="B22:C22"/>
    <mergeCell ref="B21:C21"/>
  </mergeCells>
  <phoneticPr fontId="15" type="noConversion"/>
  <conditionalFormatting sqref="D33:L33 B33:B34 B23:B30">
    <cfRule type="cellIs" dxfId="26" priority="14" operator="equal">
      <formula>"Ayuntamiento"</formula>
    </cfRule>
    <cfRule type="cellIs" dxfId="25" priority="15" operator="equal">
      <formula>"Municipio"</formula>
    </cfRule>
  </conditionalFormatting>
  <conditionalFormatting sqref="C33:C34 G33:H33 J33:J34">
    <cfRule type="cellIs" dxfId="24" priority="11" operator="equal">
      <formula>"Residencial"</formula>
    </cfRule>
    <cfRule type="cellIs" dxfId="23" priority="12" operator="equal">
      <formula>"Industrial"</formula>
    </cfRule>
    <cfRule type="cellIs" dxfId="22" priority="13" operator="equal">
      <formula>"Servicios"</formula>
    </cfRule>
  </conditionalFormatting>
  <conditionalFormatting sqref="C29:D31">
    <cfRule type="cellIs" dxfId="21" priority="3" operator="equal">
      <formula>"Ayuntamiento"</formula>
    </cfRule>
    <cfRule type="cellIs" dxfId="20" priority="4" operator="equal">
      <formula>"Municipio"</formula>
    </cfRule>
  </conditionalFormatting>
  <conditionalFormatting sqref="B22">
    <cfRule type="cellIs" dxfId="19" priority="1" operator="equal">
      <formula>"Ayuntamiento"</formula>
    </cfRule>
    <cfRule type="cellIs" dxfId="18" priority="2" operator="equal">
      <formula>"Municipio"</formula>
    </cfRule>
  </conditionalFormatting>
  <dataValidations count="4">
    <dataValidation type="list" allowBlank="1" showInputMessage="1" showErrorMessage="1" sqref="H34" xr:uid="{EC52A254-23B7-45A2-81A0-29ACD49147DF}">
      <formula1>certificado</formula1>
    </dataValidation>
    <dataValidation type="list" allowBlank="1" showInputMessage="1" showErrorMessage="1" sqref="C25" xr:uid="{8F9CD55A-4B88-4285-8FF7-004592E0F05B}">
      <formula1>INDIRECT($C$24)</formula1>
    </dataValidation>
    <dataValidation type="list" allowBlank="1" showInputMessage="1" showErrorMessage="1" sqref="C24" xr:uid="{67AC352A-C029-497A-9AF3-4C7A67BB0F38}">
      <formula1>Provincias</formula1>
    </dataValidation>
    <dataValidation type="list" allowBlank="1" showInputMessage="1" showErrorMessage="1" sqref="I34" xr:uid="{BC1FB60D-0EC3-4089-8EC7-09D8D02A2524}">
      <formula1>INDIRECT(H34)</formula1>
    </dataValidation>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4EE15B68-F71F-41E9-9DEC-DFCE85BF9B80}">
          <x14:formula1>
            <xm:f>Desplegables!$Y$6:$Y$7</xm:f>
          </x14:formula1>
          <xm:sqref>G34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62</vt:i4>
      </vt:variant>
    </vt:vector>
  </HeadingPairs>
  <TitlesOfParts>
    <vt:vector size="83" baseType="lpstr">
      <vt:lpstr>.</vt:lpstr>
      <vt:lpstr>Índice</vt:lpstr>
      <vt:lpstr>Indicaciones</vt:lpstr>
      <vt:lpstr>Datos Generales</vt:lpstr>
      <vt:lpstr>Escenario Base</vt:lpstr>
      <vt:lpstr>Datos TRANSP.</vt:lpstr>
      <vt:lpstr>Datos EQUIP. (desag.)</vt:lpstr>
      <vt:lpstr>Datos EQUIP. (agreg.)</vt:lpstr>
      <vt:lpstr>EQUIP. Viviendas. (certif.)</vt:lpstr>
      <vt:lpstr>Datos EQUIP. EERR</vt:lpstr>
      <vt:lpstr>Tablas Resultados TRANSP.</vt:lpstr>
      <vt:lpstr>Tablas Resultados EQUIP.</vt:lpstr>
      <vt:lpstr>Gráficas TRANSP.</vt:lpstr>
      <vt:lpstr>Gráficas EQUIP.</vt:lpstr>
      <vt:lpstr>Estimaciones - TRANSP.</vt:lpstr>
      <vt:lpstr>Estimaciones - EQUIP.</vt:lpstr>
      <vt:lpstr>Ejemplo Acciones</vt:lpstr>
      <vt:lpstr>FE</vt:lpstr>
      <vt:lpstr>Anexo</vt:lpstr>
      <vt:lpstr>Desplegables</vt:lpstr>
      <vt:lpstr>Desplegables2</vt:lpstr>
      <vt:lpstr>A.</vt:lpstr>
      <vt:lpstr>A_Coruña</vt:lpstr>
      <vt:lpstr>Álava</vt:lpstr>
      <vt:lpstr>Albacete</vt:lpstr>
      <vt:lpstr>Alicante</vt:lpstr>
      <vt:lpstr>Almería</vt:lpstr>
      <vt:lpstr>Asturias</vt:lpstr>
      <vt:lpstr>Ávila</vt:lpstr>
      <vt:lpstr>B.</vt:lpstr>
      <vt:lpstr>Badajoz</vt:lpstr>
      <vt:lpstr>Baleares</vt:lpstr>
      <vt:lpstr>Barcelona</vt:lpstr>
      <vt:lpstr>Bizkaia</vt:lpstr>
      <vt:lpstr>Burgos</vt:lpstr>
      <vt:lpstr>C.</vt:lpstr>
      <vt:lpstr>Cáceres</vt:lpstr>
      <vt:lpstr>Cádiz</vt:lpstr>
      <vt:lpstr>Cantabria</vt:lpstr>
      <vt:lpstr>Castellón</vt:lpstr>
      <vt:lpstr>certificado</vt:lpstr>
      <vt:lpstr>Ceuta</vt:lpstr>
      <vt:lpstr>Ciudad_Real</vt:lpstr>
      <vt:lpstr>Córdoba</vt:lpstr>
      <vt:lpstr>Cuenca</vt:lpstr>
      <vt:lpstr>D.</vt:lpstr>
      <vt:lpstr>E.</vt:lpstr>
      <vt:lpstr>F.</vt:lpstr>
      <vt:lpstr>Gipuzkoa</vt:lpstr>
      <vt:lpstr>Girona</vt:lpstr>
      <vt:lpstr>Granada</vt:lpstr>
      <vt:lpstr>Guadalajara</vt:lpstr>
      <vt:lpstr>Huelva</vt:lpstr>
      <vt:lpstr>Huesca</vt:lpstr>
      <vt:lpstr>Jaén</vt:lpstr>
      <vt:lpstr>La_Rioja</vt:lpstr>
      <vt:lpstr>Las_Palmas</vt:lpstr>
      <vt:lpstr>León</vt:lpstr>
      <vt:lpstr>Lleida</vt:lpstr>
      <vt:lpstr>Lugo</vt:lpstr>
      <vt:lpstr>Madrid</vt:lpstr>
      <vt:lpstr>Málaga</vt:lpstr>
      <vt:lpstr>Melilla</vt:lpstr>
      <vt:lpstr>Murcia</vt:lpstr>
      <vt:lpstr>Navarra</vt:lpstr>
      <vt:lpstr>Ourense</vt:lpstr>
      <vt:lpstr>Palencia</vt:lpstr>
      <vt:lpstr>Pontevedra</vt:lpstr>
      <vt:lpstr>Provincias</vt:lpstr>
      <vt:lpstr>Salamanca</vt:lpstr>
      <vt:lpstr>Santa_Cruz_de_Tenerife</vt:lpstr>
      <vt:lpstr>Segovia</vt:lpstr>
      <vt:lpstr>Sevilla</vt:lpstr>
      <vt:lpstr>Sin_dato</vt:lpstr>
      <vt:lpstr>Soria</vt:lpstr>
      <vt:lpstr>Tabla16</vt:lpstr>
      <vt:lpstr>Tarragona</vt:lpstr>
      <vt:lpstr>Teruel</vt:lpstr>
      <vt:lpstr>Toledo</vt:lpstr>
      <vt:lpstr>Valencia</vt:lpstr>
      <vt:lpstr>Valladolid</vt:lpstr>
      <vt:lpstr>Zamora</vt:lpstr>
      <vt:lpstr>Zaragoza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Ballestero</dc:creator>
  <cp:lastModifiedBy>Laura Bayas</cp:lastModifiedBy>
  <dcterms:created xsi:type="dcterms:W3CDTF">2022-07-25T06:44:15Z</dcterms:created>
  <dcterms:modified xsi:type="dcterms:W3CDTF">2023-04-10T07:52:05Z</dcterms:modified>
</cp:coreProperties>
</file>